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PRIMARIA" sheetId="1" r:id="rId1"/>
  </sheets>
  <definedNames>
    <definedName name="_xlnm.Print_Area" localSheetId="0">'PRIMARIA'!$A$1:$BI$51</definedName>
    <definedName name="_xlnm.Print_Titles" localSheetId="0">'PRIMARIA'!$1:$6</definedName>
  </definedNames>
  <calcPr fullCalcOnLoad="1" refMode="R1C1"/>
</workbook>
</file>

<file path=xl/sharedStrings.xml><?xml version="1.0" encoding="utf-8"?>
<sst xmlns="http://schemas.openxmlformats.org/spreadsheetml/2006/main" count="286" uniqueCount="188">
  <si>
    <t>II - ESIGENZE DI FAMIGLIA</t>
  </si>
  <si>
    <t xml:space="preserve">         III -  T I T O L I     G E N E R A L I</t>
  </si>
  <si>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</si>
  <si>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</si>
  <si>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</si>
  <si>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</si>
  <si>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</si>
  <si>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</si>
  <si>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</si>
  <si>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</si>
  <si>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</si>
  <si>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</si>
  <si>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</si>
  <si>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</si>
  <si>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</si>
  <si>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</si>
  <si>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</si>
  <si>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</si>
  <si>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H*</t>
  </si>
  <si>
    <t>Ruolo</t>
  </si>
  <si>
    <t xml:space="preserve">  Ruolo p.i.</t>
  </si>
  <si>
    <t xml:space="preserve">  Pre-ruolo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</si>
  <si>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</si>
  <si>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</si>
  <si>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</si>
  <si>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</si>
  <si>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</si>
  <si>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</si>
  <si>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</si>
  <si>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</si>
  <si>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</si>
  <si>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</si>
  <si>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</si>
  <si>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</si>
  <si>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</si>
  <si>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</si>
  <si>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</si>
  <si>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</si>
  <si>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</si>
  <si>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</si>
  <si>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</si>
  <si>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</si>
  <si>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</si>
  <si>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</si>
  <si>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</si>
  <si>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</si>
  <si>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</si>
  <si>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</si>
  <si>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</si>
  <si>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</si>
  <si>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</si>
  <si>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</si>
  <si>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</si>
  <si>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</si>
  <si>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</si>
  <si>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</si>
  <si>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</si>
  <si>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</si>
  <si>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</si>
  <si>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</si>
  <si>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</si>
  <si>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</si>
  <si>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</si>
  <si>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</si>
  <si>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</si>
  <si>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</si>
  <si>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</si>
  <si>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</si>
  <si>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</si>
  <si>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</si>
  <si>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</si>
  <si>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</si>
  <si>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</si>
  <si>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</si>
  <si>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</si>
  <si>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</si>
  <si>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</si>
  <si>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</si>
  <si>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</si>
  <si>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</si>
  <si>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</si>
  <si>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</si>
  <si>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+1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</si>
  <si>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</si>
  <si>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</si>
  <si>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</si>
  <si>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</si>
  <si>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 xml:space="preserve">                                       I -  A  N  Z  I  A  N  I  T  A'    D I     S   E   R   V  I  Z  I  O</t>
  </si>
  <si>
    <t xml:space="preserve"> Pre-ruol p.i.</t>
  </si>
  <si>
    <t>B2</t>
  </si>
  <si>
    <t>+5</t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</si>
  <si>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</si>
  <si>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</si>
  <si>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</si>
  <si>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I</t>
  </si>
  <si>
    <t>Partecipaz. esami di stato</t>
  </si>
  <si>
    <t xml:space="preserve">                  *N.B.:Se C+D+E+F+G+H &gt;10  =10</t>
  </si>
  <si>
    <t>si</t>
  </si>
  <si>
    <t>ISTITUTO COMPRENSIVO</t>
  </si>
  <si>
    <t xml:space="preserve">       </t>
  </si>
  <si>
    <t xml:space="preserve">     C2</t>
  </si>
  <si>
    <t>Castellano</t>
  </si>
  <si>
    <t>VIA BELFORTE DEL CHIENTI</t>
  </si>
  <si>
    <t>Maria Paola</t>
  </si>
  <si>
    <t>Di Maula</t>
  </si>
  <si>
    <t>Monica</t>
  </si>
  <si>
    <t>sì</t>
  </si>
  <si>
    <t>Volonnino</t>
  </si>
  <si>
    <t>Claudia</t>
  </si>
  <si>
    <t>Pompili</t>
  </si>
  <si>
    <t>Marisa</t>
  </si>
  <si>
    <t>Boldrini</t>
  </si>
  <si>
    <t>Viviana</t>
  </si>
  <si>
    <t>Spinello</t>
  </si>
  <si>
    <t>Raffaella</t>
  </si>
  <si>
    <t>Rizzo</t>
  </si>
  <si>
    <t>Maria Rita</t>
  </si>
  <si>
    <t>Guardincerri</t>
  </si>
  <si>
    <t>Luisella</t>
  </si>
  <si>
    <t>Bonfili</t>
  </si>
  <si>
    <t>Elisabetta</t>
  </si>
  <si>
    <t>Sciarrotta</t>
  </si>
  <si>
    <t>Sabrina</t>
  </si>
  <si>
    <t>Gentile</t>
  </si>
  <si>
    <t>Maria</t>
  </si>
  <si>
    <t>Caminada</t>
  </si>
  <si>
    <t>Eleonora</t>
  </si>
  <si>
    <t>Quarto</t>
  </si>
  <si>
    <t>Manuela</t>
  </si>
  <si>
    <t>Novello</t>
  </si>
  <si>
    <t>Maria Carla</t>
  </si>
  <si>
    <t>Corsi</t>
  </si>
  <si>
    <t>Valeria</t>
  </si>
  <si>
    <t>Cadau</t>
  </si>
  <si>
    <t>Cristina</t>
  </si>
  <si>
    <t>Muratori</t>
  </si>
  <si>
    <t>Marilena</t>
  </si>
  <si>
    <t>Marini</t>
  </si>
  <si>
    <t>Ciampanella</t>
  </si>
  <si>
    <t>Emilia</t>
  </si>
  <si>
    <t>Annibali</t>
  </si>
  <si>
    <t>Rossana</t>
  </si>
  <si>
    <t>Lucchese</t>
  </si>
  <si>
    <t>Angela</t>
  </si>
  <si>
    <t>Carboni</t>
  </si>
  <si>
    <t>Vincenzo</t>
  </si>
  <si>
    <t>Mencarini</t>
  </si>
  <si>
    <t>Patrizia</t>
  </si>
  <si>
    <t>Coletta</t>
  </si>
  <si>
    <t>Marika</t>
  </si>
  <si>
    <t>Fagioli</t>
  </si>
  <si>
    <t>Laura</t>
  </si>
  <si>
    <t>Mazza</t>
  </si>
  <si>
    <t>Annamaria</t>
  </si>
  <si>
    <t>Severino</t>
  </si>
  <si>
    <t>Rosina</t>
  </si>
  <si>
    <t>Doronzo</t>
  </si>
  <si>
    <t>Margherita</t>
  </si>
  <si>
    <t>SotgiuMeloni</t>
  </si>
  <si>
    <t>Stefania</t>
  </si>
  <si>
    <t>sostegno</t>
  </si>
  <si>
    <t>3*</t>
  </si>
  <si>
    <t>14*</t>
  </si>
  <si>
    <t>18*</t>
  </si>
  <si>
    <t>12*</t>
  </si>
  <si>
    <t>BAMBARA</t>
  </si>
  <si>
    <t>Renato</t>
  </si>
  <si>
    <t>De Santis</t>
  </si>
  <si>
    <t>Graziana</t>
  </si>
  <si>
    <t>Loscrì</t>
  </si>
  <si>
    <t>M.Concetta</t>
  </si>
  <si>
    <t>SI</t>
  </si>
  <si>
    <t>GRADUATORIA  DI ISTITUTO -  SCUOLA  PRIMARIA  PER L'A.S.  2013/14</t>
  </si>
  <si>
    <t xml:space="preserve">  * Tale istruzione si riferisce al possesso dei titoli valutabili indicati nella casella bianca successiva (a destra).</t>
  </si>
  <si>
    <t>** Agli anni pre-ruolo di cui alle lettere B e B2 si attribuiscono 3 punti per ogni anno dei primi  4 anni e 2 punti (2/3 x 3 = 2) per ciascuno dei restanti anni.</t>
  </si>
  <si>
    <t>*** Per la sola scuola secondaria di II grado ed artistica, nelle celle della colonna a sinistra vanno inseriti, in aggiunta agli anni di cui al punto B, gli anni prestati</t>
  </si>
  <si>
    <t xml:space="preserve">    in posizione di comando ai sensi della legge 603/66 nella scuola secondaria di II grado successivamente alla nomina in ruolo nella scuola secondaria di I grado.</t>
  </si>
  <si>
    <t>**** Il ruolo di cui alle lettere B + B2 comprende gli anni di ruolo anteriori alla nomina nel ruolo di appartenenza non coperti da effettivo servizio (decorrenza giuridica)</t>
  </si>
  <si>
    <t xml:space="preserve">    ovvero prestati in ruolo diverso da quello di appartenenza e valutati o riconosciuti (o riconoscibili) per intero ai fini giuridici ed economici nella carriera di </t>
  </si>
  <si>
    <t xml:space="preserve">    attuale appartenenza. In quest'ultimo caso, bisogna raddoppiare gli anni di servizio effettivamente prestati nelle piccole isole.</t>
  </si>
  <si>
    <t xml:space="preserve">(5bis) si riferisce alla nota (5bis), cui rinvia, per i TRASFERIMENTI D’UFFICIO, L'ALLEGATO D - TABELLA A) - ANZIANITA' DI SERVIZIO - lett. C del C.C.N.I. </t>
  </si>
  <si>
    <t xml:space="preserve">     Il punteggio di cui alla lettera C0)  non é cumulabile per lo stesso anno scolastico con quello previsto dalla lettera C).</t>
  </si>
  <si>
    <t xml:space="preserve">AVVERSO LA PRESENTE GRADUATORIA E' AMMESSO MOTIVATO E DOCUMENTATO RECLAMO SCRITTO ENTRO 10 GIORNI AL DIRIGENTE SCOLASTICO,                                                                                                                   </t>
  </si>
  <si>
    <t xml:space="preserve">IL QUALE PUO' RETTIFICARE D'UFFICIO EVENTUALI ERRORI MATERIALI OD OMISSIONI.    </t>
  </si>
  <si>
    <t>PUBBLICATA</t>
  </si>
  <si>
    <t xml:space="preserve">   IL DIRIGENTE SCOLASTICO</t>
  </si>
  <si>
    <t>Angela Minerva</t>
  </si>
  <si>
    <t>IN DATA  17/04/2014  PROT.N. 1866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</si>
</sst>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medium"/>
      <bottom style="medium"/>
    </border>
    <border>
      <left style="double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textRotation="90" wrapText="1"/>
      <protection/>
    </xf>
    <xf numFmtId="0" fontId="15" fillId="0" borderId="14" xfId="0" applyFont="1" applyBorder="1" applyAlignment="1" applyProtection="1">
      <alignment horizontal="right" vertical="justify" textRotation="90" wrapText="1"/>
      <protection/>
    </xf>
    <xf numFmtId="0" fontId="16" fillId="0" borderId="14" xfId="0" applyFont="1" applyBorder="1" applyAlignment="1" applyProtection="1">
      <alignment horizontal="left" vertical="center" textRotation="90" wrapText="1"/>
      <protection/>
    </xf>
    <xf numFmtId="0" fontId="15" fillId="0" borderId="14" xfId="0" applyFont="1" applyBorder="1" applyAlignment="1" applyProtection="1">
      <alignment textRotation="90" wrapText="1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textRotation="90" wrapText="1"/>
      <protection/>
    </xf>
    <xf numFmtId="0" fontId="15" fillId="0" borderId="17" xfId="0" applyFont="1" applyBorder="1" applyAlignment="1" applyProtection="1">
      <alignment horizontal="right" vertical="justify" textRotation="90" wrapText="1"/>
      <protection/>
    </xf>
    <xf numFmtId="0" fontId="13" fillId="34" borderId="18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/>
    </xf>
    <xf numFmtId="0" fontId="13" fillId="34" borderId="16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13" fillId="34" borderId="20" xfId="0" applyFont="1" applyFill="1" applyBorder="1" applyAlignment="1" applyProtection="1">
      <alignment horizontal="center"/>
      <protection locked="0"/>
    </xf>
    <xf numFmtId="0" fontId="13" fillId="34" borderId="21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12" fillId="33" borderId="24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27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 horizontal="right" vertical="justify" textRotation="90" wrapText="1"/>
      <protection/>
    </xf>
    <xf numFmtId="0" fontId="13" fillId="34" borderId="11" xfId="0" applyFont="1" applyFill="1" applyBorder="1" applyAlignment="1" applyProtection="1">
      <alignment textRotation="90" wrapText="1"/>
      <protection/>
    </xf>
    <xf numFmtId="0" fontId="13" fillId="34" borderId="21" xfId="0" applyFont="1" applyFill="1" applyBorder="1" applyAlignment="1" applyProtection="1">
      <alignment textRotation="90" wrapText="1"/>
      <protection/>
    </xf>
    <xf numFmtId="0" fontId="13" fillId="34" borderId="14" xfId="0" applyFont="1" applyFill="1" applyBorder="1" applyAlignment="1" applyProtection="1">
      <alignment textRotation="90" wrapText="1"/>
      <protection/>
    </xf>
    <xf numFmtId="0" fontId="13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 hidden="1"/>
    </xf>
    <xf numFmtId="0" fontId="15" fillId="0" borderId="22" xfId="0" applyFont="1" applyBorder="1" applyAlignment="1" applyProtection="1">
      <alignment textRotation="90" wrapText="1"/>
      <protection/>
    </xf>
    <xf numFmtId="0" fontId="22" fillId="33" borderId="10" xfId="0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13" fillId="35" borderId="31" xfId="0" applyFont="1" applyFill="1" applyBorder="1" applyAlignment="1" applyProtection="1">
      <alignment horizontal="center"/>
      <protection/>
    </xf>
    <xf numFmtId="0" fontId="0" fillId="35" borderId="32" xfId="0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3" fillId="35" borderId="33" xfId="0" applyFont="1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 textRotation="90" wrapText="1"/>
      <protection/>
    </xf>
    <xf numFmtId="0" fontId="0" fillId="0" borderId="26" xfId="0" applyBorder="1" applyAlignment="1" applyProtection="1">
      <alignment horizontal="center"/>
      <protection/>
    </xf>
    <xf numFmtId="0" fontId="15" fillId="35" borderId="34" xfId="0" applyFont="1" applyFill="1" applyBorder="1" applyAlignment="1" applyProtection="1">
      <alignment textRotation="90" wrapText="1"/>
      <protection/>
    </xf>
    <xf numFmtId="0" fontId="0" fillId="0" borderId="35" xfId="0" applyBorder="1" applyAlignment="1" applyProtection="1">
      <alignment/>
      <protection/>
    </xf>
    <xf numFmtId="0" fontId="0" fillId="0" borderId="26" xfId="0" applyFont="1" applyBorder="1" applyAlignment="1" applyProtection="1">
      <alignment vertical="top"/>
      <protection/>
    </xf>
    <xf numFmtId="0" fontId="15" fillId="0" borderId="19" xfId="0" applyFont="1" applyBorder="1" applyAlignment="1" applyProtection="1">
      <alignment textRotation="90" wrapText="1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35" borderId="34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textRotation="90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3" fillId="35" borderId="34" xfId="0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left" textRotation="90"/>
      <protection/>
    </xf>
    <xf numFmtId="0" fontId="24" fillId="33" borderId="25" xfId="0" applyFont="1" applyFill="1" applyBorder="1" applyAlignment="1" applyProtection="1">
      <alignment/>
      <protection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Continuous" vertical="center" wrapText="1"/>
      <protection/>
    </xf>
    <xf numFmtId="0" fontId="27" fillId="0" borderId="39" xfId="0" applyFont="1" applyBorder="1" applyAlignment="1" applyProtection="1">
      <alignment textRotation="90" wrapText="1"/>
      <protection/>
    </xf>
    <xf numFmtId="0" fontId="25" fillId="0" borderId="19" xfId="0" applyFont="1" applyBorder="1" applyAlignment="1" applyProtection="1">
      <alignment horizontal="centerContinuous" vertical="center" wrapText="1"/>
      <protection/>
    </xf>
    <xf numFmtId="0" fontId="13" fillId="0" borderId="27" xfId="0" applyFont="1" applyBorder="1" applyAlignment="1" applyProtection="1">
      <alignment horizontal="centerContinuous" vertical="center"/>
      <protection/>
    </xf>
    <xf numFmtId="0" fontId="13" fillId="0" borderId="12" xfId="0" applyFont="1" applyBorder="1" applyAlignment="1" applyProtection="1">
      <alignment horizontal="centerContinuous" vertical="center"/>
      <protection/>
    </xf>
    <xf numFmtId="0" fontId="13" fillId="33" borderId="22" xfId="0" applyFont="1" applyFill="1" applyBorder="1" applyAlignment="1" applyProtection="1">
      <alignment horizontal="centerContinuous" vertical="center"/>
      <protection/>
    </xf>
    <xf numFmtId="0" fontId="25" fillId="33" borderId="22" xfId="0" applyFont="1" applyFill="1" applyBorder="1" applyAlignment="1" applyProtection="1">
      <alignment horizontal="centerContinuous" vertical="center"/>
      <protection/>
    </xf>
    <xf numFmtId="0" fontId="13" fillId="33" borderId="12" xfId="0" applyFont="1" applyFill="1" applyBorder="1" applyAlignment="1" applyProtection="1">
      <alignment horizontal="centerContinuous" vertical="center"/>
      <protection/>
    </xf>
    <xf numFmtId="0" fontId="13" fillId="0" borderId="11" xfId="0" applyFont="1" applyBorder="1" applyAlignment="1" applyProtection="1">
      <alignment horizontal="centerContinuous" vertical="center"/>
      <protection/>
    </xf>
    <xf numFmtId="0" fontId="13" fillId="33" borderId="11" xfId="0" applyFont="1" applyFill="1" applyBorder="1" applyAlignment="1" applyProtection="1">
      <alignment horizontal="centerContinuous" vertical="center"/>
      <protection/>
    </xf>
    <xf numFmtId="0" fontId="14" fillId="0" borderId="11" xfId="0" applyFont="1" applyBorder="1" applyAlignment="1" applyProtection="1">
      <alignment horizontal="centerContinuous" vertic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49" fontId="13" fillId="34" borderId="41" xfId="0" applyNumberFormat="1" applyFont="1" applyFill="1" applyBorder="1" applyAlignment="1" applyProtection="1">
      <alignment/>
      <protection/>
    </xf>
    <xf numFmtId="49" fontId="13" fillId="0" borderId="42" xfId="0" applyNumberFormat="1" applyFont="1" applyFill="1" applyBorder="1" applyAlignment="1" applyProtection="1">
      <alignment horizontal="center"/>
      <protection/>
    </xf>
    <xf numFmtId="49" fontId="13" fillId="34" borderId="42" xfId="0" applyNumberFormat="1" applyFont="1" applyFill="1" applyBorder="1" applyAlignment="1" applyProtection="1">
      <alignment horizontal="center"/>
      <protection/>
    </xf>
    <xf numFmtId="49" fontId="13" fillId="34" borderId="15" xfId="0" applyNumberFormat="1" applyFont="1" applyFill="1" applyBorder="1" applyAlignment="1" applyProtection="1">
      <alignment horizontal="center"/>
      <protection/>
    </xf>
    <xf numFmtId="49" fontId="26" fillId="0" borderId="15" xfId="0" applyNumberFormat="1" applyFont="1" applyFill="1" applyBorder="1" applyAlignment="1" applyProtection="1">
      <alignment horizontal="center"/>
      <protection/>
    </xf>
    <xf numFmtId="49" fontId="13" fillId="0" borderId="15" xfId="0" applyNumberFormat="1" applyFont="1" applyFill="1" applyBorder="1" applyAlignment="1" applyProtection="1">
      <alignment horizontal="center"/>
      <protection/>
    </xf>
    <xf numFmtId="49" fontId="13" fillId="0" borderId="43" xfId="0" applyNumberFormat="1" applyFont="1" applyFill="1" applyBorder="1" applyAlignment="1" applyProtection="1">
      <alignment horizontal="center"/>
      <protection/>
    </xf>
    <xf numFmtId="49" fontId="13" fillId="35" borderId="44" xfId="0" applyNumberFormat="1" applyFont="1" applyFill="1" applyBorder="1" applyAlignment="1" applyProtection="1">
      <alignment horizontal="center"/>
      <protection/>
    </xf>
    <xf numFmtId="49" fontId="13" fillId="34" borderId="41" xfId="0" applyNumberFormat="1" applyFont="1" applyFill="1" applyBorder="1" applyAlignment="1" applyProtection="1">
      <alignment horizontal="center"/>
      <protection/>
    </xf>
    <xf numFmtId="49" fontId="13" fillId="34" borderId="43" xfId="0" applyNumberFormat="1" applyFont="1" applyFill="1" applyBorder="1" applyAlignment="1" applyProtection="1">
      <alignment horizontal="center"/>
      <protection/>
    </xf>
    <xf numFmtId="49" fontId="13" fillId="0" borderId="45" xfId="0" applyNumberFormat="1" applyFont="1" applyFill="1" applyBorder="1" applyAlignment="1" applyProtection="1">
      <alignment horizontal="center"/>
      <protection/>
    </xf>
    <xf numFmtId="49" fontId="17" fillId="0" borderId="46" xfId="0" applyNumberFormat="1" applyFont="1" applyFill="1" applyBorder="1" applyAlignment="1" applyProtection="1">
      <alignment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5" fillId="33" borderId="22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48" xfId="0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123825</xdr:colOff>
      <xdr:row>1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1590675" y="209550"/>
          <a:ext cx="3619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showGridLines="0" tabSelected="1" workbookViewId="0" topLeftCell="C1">
      <selection activeCell="AX49" sqref="AX49"/>
    </sheetView>
  </sheetViews>
  <sheetFormatPr defaultColWidth="9.140625" defaultRowHeight="12.75"/>
  <cols>
    <col min="1" max="1" width="4.140625" style="0" customWidth="1"/>
    <col min="2" max="2" width="9.421875" style="0" customWidth="1"/>
    <col min="3" max="3" width="9.7109375" style="0" customWidth="1"/>
    <col min="4" max="5" width="3.421875" style="0" customWidth="1"/>
    <col min="6" max="6" width="4.7109375" style="0" customWidth="1"/>
    <col min="7" max="7" width="3.7109375" style="0" customWidth="1"/>
    <col min="8" max="10" width="3.8515625" style="0" customWidth="1"/>
    <col min="11" max="11" width="3.140625" style="0" customWidth="1"/>
    <col min="12" max="12" width="4.7109375" style="0" customWidth="1"/>
    <col min="13" max="13" width="4.28125" style="0" customWidth="1"/>
    <col min="14" max="14" width="4.7109375" style="0" customWidth="1"/>
    <col min="15" max="15" width="3.57421875" style="0" customWidth="1"/>
    <col min="16" max="16" width="4.00390625" style="0" customWidth="1"/>
    <col min="17" max="17" width="3.28125" style="0" customWidth="1"/>
    <col min="18" max="18" width="4.14062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3.140625" style="0" customWidth="1"/>
    <col min="26" max="26" width="4.140625" style="0" customWidth="1"/>
    <col min="27" max="27" width="3.57421875" style="0" customWidth="1"/>
    <col min="28" max="29" width="3.28125" style="0" customWidth="1"/>
    <col min="30" max="30" width="4.8515625" style="0" customWidth="1"/>
    <col min="31" max="31" width="5.140625" style="0" customWidth="1"/>
    <col min="32" max="33" width="3.28125" style="0" customWidth="1"/>
    <col min="34" max="34" width="3.421875" style="0" customWidth="1"/>
    <col min="35" max="37" width="3.7109375" style="0" customWidth="1"/>
    <col min="38" max="38" width="2.8515625" style="0" customWidth="1"/>
    <col min="39" max="39" width="3.57421875" style="0" customWidth="1"/>
    <col min="40" max="40" width="4.28125" style="0" customWidth="1"/>
    <col min="41" max="41" width="3.140625" style="0" customWidth="1"/>
    <col min="42" max="42" width="3.00390625" style="0" customWidth="1"/>
    <col min="43" max="43" width="3.7109375" style="0" customWidth="1"/>
    <col min="44" max="45" width="3.421875" style="0" customWidth="1"/>
    <col min="46" max="47" width="3.28125" style="0" customWidth="1"/>
    <col min="48" max="48" width="3.57421875" style="0" customWidth="1"/>
    <col min="49" max="51" width="3.140625" style="0" customWidth="1"/>
    <col min="52" max="53" width="3.421875" style="0" customWidth="1"/>
    <col min="54" max="56" width="3.28125" style="0" customWidth="1"/>
    <col min="57" max="57" width="3.00390625" style="0" customWidth="1"/>
    <col min="58" max="58" width="2.57421875" style="0" customWidth="1"/>
    <col min="59" max="59" width="4.28125" style="0" customWidth="1"/>
    <col min="60" max="60" width="5.140625" style="0" customWidth="1"/>
    <col min="61" max="61" width="6.00390625" style="0" customWidth="1"/>
  </cols>
  <sheetData>
    <row r="1" spans="2:61" ht="17.25" thickBot="1">
      <c r="B1" s="1"/>
      <c r="C1" s="1"/>
      <c r="D1" s="2"/>
      <c r="E1" s="3"/>
      <c r="F1" s="4"/>
      <c r="G1" s="5"/>
      <c r="H1" s="133" t="s">
        <v>172</v>
      </c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6"/>
      <c r="BD1" s="6"/>
      <c r="BE1" s="5"/>
      <c r="BF1" s="6"/>
      <c r="BG1" s="6"/>
      <c r="BH1" s="6"/>
      <c r="BI1" s="7"/>
    </row>
    <row r="2" spans="1:61" ht="17.25" thickBot="1">
      <c r="A2" s="8"/>
      <c r="B2" s="9"/>
      <c r="C2" s="1"/>
      <c r="D2" s="2"/>
      <c r="E2" s="50"/>
      <c r="F2" s="36" t="s">
        <v>87</v>
      </c>
      <c r="G2" s="51"/>
      <c r="H2" s="10"/>
      <c r="I2" s="10"/>
      <c r="J2" s="10"/>
      <c r="K2" s="52"/>
      <c r="L2" s="10"/>
      <c r="M2" s="10"/>
      <c r="N2" s="10"/>
      <c r="O2" s="52"/>
      <c r="P2" s="10"/>
      <c r="Q2" s="52"/>
      <c r="R2" s="10"/>
      <c r="S2" s="52"/>
      <c r="T2" s="10"/>
      <c r="U2" s="52"/>
      <c r="V2" s="10"/>
      <c r="W2" s="10"/>
      <c r="X2" s="10"/>
      <c r="Y2" s="52"/>
      <c r="Z2" s="10"/>
      <c r="AA2" s="52"/>
      <c r="AB2" s="10"/>
      <c r="AC2" s="81"/>
      <c r="AD2" s="15"/>
      <c r="AE2" s="75"/>
      <c r="AF2" s="72"/>
      <c r="AG2" s="73" t="s">
        <v>0</v>
      </c>
      <c r="AH2" s="53"/>
      <c r="AI2" s="10"/>
      <c r="AJ2" s="52"/>
      <c r="AK2" s="10"/>
      <c r="AL2" s="52"/>
      <c r="AM2" s="10"/>
      <c r="AN2" s="75"/>
      <c r="AO2" s="52"/>
      <c r="AP2" s="49" t="s">
        <v>1</v>
      </c>
      <c r="AQ2" s="54"/>
      <c r="AR2" s="10"/>
      <c r="AS2" s="52"/>
      <c r="AT2" s="10"/>
      <c r="AU2" s="52"/>
      <c r="AV2" s="10"/>
      <c r="AW2" s="52"/>
      <c r="AX2" s="10"/>
      <c r="AY2" s="52"/>
      <c r="AZ2" s="10"/>
      <c r="BA2" s="52"/>
      <c r="BB2" s="10"/>
      <c r="BC2" s="52"/>
      <c r="BD2" s="81"/>
      <c r="BE2" s="52"/>
      <c r="BF2" s="81"/>
      <c r="BG2" s="75"/>
      <c r="BH2" s="6"/>
      <c r="BI2" s="7"/>
    </row>
    <row r="3" spans="1:61" ht="12.75">
      <c r="A3" s="11" t="s">
        <v>98</v>
      </c>
      <c r="B3" s="12"/>
      <c r="C3" s="12"/>
      <c r="D3" s="7"/>
      <c r="E3" s="55"/>
      <c r="F3" s="15" t="s">
        <v>2</v>
      </c>
      <c r="G3" s="56" t="s">
        <v>3</v>
      </c>
      <c r="H3" s="14"/>
      <c r="I3" s="121"/>
      <c r="J3" s="120" t="s">
        <v>10</v>
      </c>
      <c r="K3" s="60"/>
      <c r="L3" s="15" t="s">
        <v>89</v>
      </c>
      <c r="M3" s="90" t="s">
        <v>4</v>
      </c>
      <c r="N3" s="15"/>
      <c r="O3" s="56" t="s">
        <v>5</v>
      </c>
      <c r="P3" s="13"/>
      <c r="Q3" s="56"/>
      <c r="R3" s="14"/>
      <c r="S3" s="57"/>
      <c r="T3" s="13" t="s">
        <v>6</v>
      </c>
      <c r="U3" s="56"/>
      <c r="V3" s="14"/>
      <c r="W3" s="57" t="s">
        <v>7</v>
      </c>
      <c r="X3" s="16"/>
      <c r="Y3" s="58"/>
      <c r="Z3" s="13" t="s">
        <v>100</v>
      </c>
      <c r="AA3" s="56"/>
      <c r="AB3" s="13"/>
      <c r="AC3" s="57" t="s">
        <v>8</v>
      </c>
      <c r="AD3" s="93"/>
      <c r="AE3" s="76"/>
      <c r="AF3" s="59"/>
      <c r="AG3" s="16" t="s">
        <v>9</v>
      </c>
      <c r="AH3" s="60"/>
      <c r="AI3" s="16" t="s">
        <v>10</v>
      </c>
      <c r="AJ3" s="60"/>
      <c r="AK3" s="16" t="s">
        <v>11</v>
      </c>
      <c r="AL3" s="60"/>
      <c r="AM3" s="79" t="s">
        <v>12</v>
      </c>
      <c r="AN3" s="76"/>
      <c r="AO3" s="59"/>
      <c r="AP3" s="17" t="s">
        <v>9</v>
      </c>
      <c r="AQ3" s="60"/>
      <c r="AR3" s="17" t="s">
        <v>10</v>
      </c>
      <c r="AS3" s="60"/>
      <c r="AT3" s="17" t="s">
        <v>13</v>
      </c>
      <c r="AU3" s="60"/>
      <c r="AV3" s="17" t="s">
        <v>14</v>
      </c>
      <c r="AW3" s="60"/>
      <c r="AX3" s="14" t="s">
        <v>15</v>
      </c>
      <c r="AY3" s="57"/>
      <c r="AZ3" s="14" t="s">
        <v>16</v>
      </c>
      <c r="BA3" s="57"/>
      <c r="BB3" s="14" t="s">
        <v>17</v>
      </c>
      <c r="BC3" s="57"/>
      <c r="BD3" s="82" t="s">
        <v>18</v>
      </c>
      <c r="BE3" s="57"/>
      <c r="BF3" s="82" t="s">
        <v>94</v>
      </c>
      <c r="BG3" s="76"/>
      <c r="BH3" s="18"/>
      <c r="BI3" s="11"/>
    </row>
    <row r="4" spans="1:61" ht="18" customHeight="1" thickBot="1">
      <c r="A4" s="7" t="s">
        <v>102</v>
      </c>
      <c r="B4" s="12"/>
      <c r="C4" s="12"/>
      <c r="D4" s="19"/>
      <c r="E4" s="97" t="s">
        <v>19</v>
      </c>
      <c r="F4" s="98"/>
      <c r="G4" s="122" t="s">
        <v>20</v>
      </c>
      <c r="H4" s="98"/>
      <c r="I4" s="99" t="s">
        <v>21</v>
      </c>
      <c r="J4" s="98"/>
      <c r="K4" s="124" t="s">
        <v>88</v>
      </c>
      <c r="L4" s="123"/>
      <c r="M4" s="100" t="s">
        <v>22</v>
      </c>
      <c r="N4" s="101"/>
      <c r="O4" s="99" t="s">
        <v>23</v>
      </c>
      <c r="P4" s="102"/>
      <c r="Q4" s="103"/>
      <c r="R4" s="98"/>
      <c r="S4" s="99" t="s">
        <v>24</v>
      </c>
      <c r="T4" s="102"/>
      <c r="U4" s="103"/>
      <c r="V4" s="98"/>
      <c r="W4" s="100" t="s">
        <v>25</v>
      </c>
      <c r="X4" s="98"/>
      <c r="Y4" s="103" t="s">
        <v>26</v>
      </c>
      <c r="Z4" s="104"/>
      <c r="AA4" s="103"/>
      <c r="AB4" s="102"/>
      <c r="AC4" s="96" t="s">
        <v>27</v>
      </c>
      <c r="AD4" s="94"/>
      <c r="AE4" s="77"/>
      <c r="AF4" s="62"/>
      <c r="AG4" s="22"/>
      <c r="AH4" s="61"/>
      <c r="AI4" s="22"/>
      <c r="AJ4" s="61"/>
      <c r="AK4" s="22"/>
      <c r="AL4" s="61"/>
      <c r="AM4" s="21"/>
      <c r="AN4" s="77"/>
      <c r="AO4" s="62"/>
      <c r="AP4" s="22"/>
      <c r="AQ4" s="61"/>
      <c r="AR4" s="22"/>
      <c r="AS4" s="61" t="s">
        <v>96</v>
      </c>
      <c r="AT4" s="20"/>
      <c r="AU4" s="61"/>
      <c r="AV4" s="20"/>
      <c r="AW4" s="61"/>
      <c r="AX4" s="20"/>
      <c r="AY4" s="61"/>
      <c r="AZ4" s="21"/>
      <c r="BA4" s="125"/>
      <c r="BB4" s="21"/>
      <c r="BC4" s="61"/>
      <c r="BD4" s="22"/>
      <c r="BE4" s="61"/>
      <c r="BF4" s="22"/>
      <c r="BG4" s="77"/>
      <c r="BH4" s="7"/>
      <c r="BI4" s="7"/>
    </row>
    <row r="5" spans="1:61" ht="111" customHeight="1">
      <c r="A5" s="89" t="s">
        <v>28</v>
      </c>
      <c r="B5" s="68" t="s">
        <v>29</v>
      </c>
      <c r="C5" s="68" t="s">
        <v>30</v>
      </c>
      <c r="D5" s="39" t="s">
        <v>31</v>
      </c>
      <c r="E5" s="38" t="s">
        <v>32</v>
      </c>
      <c r="F5" s="23" t="s">
        <v>33</v>
      </c>
      <c r="G5" s="38" t="s">
        <v>32</v>
      </c>
      <c r="H5" s="24" t="s">
        <v>34</v>
      </c>
      <c r="I5" s="63" t="s">
        <v>83</v>
      </c>
      <c r="J5" s="25" t="s">
        <v>84</v>
      </c>
      <c r="K5" s="63" t="s">
        <v>85</v>
      </c>
      <c r="L5" s="25" t="s">
        <v>86</v>
      </c>
      <c r="M5" s="63" t="s">
        <v>35</v>
      </c>
      <c r="N5" s="25" t="s">
        <v>91</v>
      </c>
      <c r="O5" s="38" t="s">
        <v>32</v>
      </c>
      <c r="P5" s="26" t="s">
        <v>36</v>
      </c>
      <c r="Q5" s="38" t="s">
        <v>32</v>
      </c>
      <c r="R5" s="26" t="s">
        <v>37</v>
      </c>
      <c r="S5" s="38" t="s">
        <v>32</v>
      </c>
      <c r="T5" s="26" t="s">
        <v>38</v>
      </c>
      <c r="U5" s="38" t="s">
        <v>32</v>
      </c>
      <c r="V5" s="26" t="s">
        <v>39</v>
      </c>
      <c r="W5" s="38" t="s">
        <v>32</v>
      </c>
      <c r="X5" s="26" t="s">
        <v>40</v>
      </c>
      <c r="Y5" s="64" t="s">
        <v>41</v>
      </c>
      <c r="Z5" s="26" t="s">
        <v>42</v>
      </c>
      <c r="AA5" s="64" t="s">
        <v>41</v>
      </c>
      <c r="AB5" s="71" t="s">
        <v>43</v>
      </c>
      <c r="AC5" s="66" t="s">
        <v>41</v>
      </c>
      <c r="AD5" s="95" t="s">
        <v>44</v>
      </c>
      <c r="AE5" s="78" t="s">
        <v>45</v>
      </c>
      <c r="AF5" s="65" t="s">
        <v>41</v>
      </c>
      <c r="AG5" s="23" t="s">
        <v>46</v>
      </c>
      <c r="AH5" s="38" t="s">
        <v>47</v>
      </c>
      <c r="AI5" s="26" t="s">
        <v>48</v>
      </c>
      <c r="AJ5" s="38" t="s">
        <v>49</v>
      </c>
      <c r="AK5" s="26" t="s">
        <v>50</v>
      </c>
      <c r="AL5" s="64" t="s">
        <v>41</v>
      </c>
      <c r="AM5" s="71" t="s">
        <v>51</v>
      </c>
      <c r="AN5" s="80" t="s">
        <v>52</v>
      </c>
      <c r="AO5" s="64" t="s">
        <v>53</v>
      </c>
      <c r="AP5" s="26" t="s">
        <v>54</v>
      </c>
      <c r="AQ5" s="64" t="s">
        <v>41</v>
      </c>
      <c r="AR5" s="26" t="s">
        <v>55</v>
      </c>
      <c r="AS5" s="66" t="s">
        <v>56</v>
      </c>
      <c r="AT5" s="26" t="s">
        <v>57</v>
      </c>
      <c r="AU5" s="66" t="s">
        <v>58</v>
      </c>
      <c r="AV5" s="26" t="s">
        <v>59</v>
      </c>
      <c r="AW5" s="66" t="s">
        <v>93</v>
      </c>
      <c r="AX5" s="26" t="s">
        <v>92</v>
      </c>
      <c r="AY5" s="66" t="s">
        <v>60</v>
      </c>
      <c r="AZ5" s="26" t="s">
        <v>61</v>
      </c>
      <c r="BA5" s="64" t="s">
        <v>41</v>
      </c>
      <c r="BB5" s="26" t="s">
        <v>62</v>
      </c>
      <c r="BC5" s="64" t="s">
        <v>41</v>
      </c>
      <c r="BD5" s="26" t="s">
        <v>63</v>
      </c>
      <c r="BE5" s="64" t="s">
        <v>41</v>
      </c>
      <c r="BF5" s="83" t="s">
        <v>95</v>
      </c>
      <c r="BG5" s="80" t="s">
        <v>64</v>
      </c>
      <c r="BH5" s="86" t="s">
        <v>65</v>
      </c>
      <c r="BI5" s="67" t="s">
        <v>66</v>
      </c>
    </row>
    <row r="6" spans="1:61" ht="18.75" thickBot="1">
      <c r="A6" s="69"/>
      <c r="B6" s="27"/>
      <c r="C6" s="27"/>
      <c r="D6" s="105"/>
      <c r="E6" s="106"/>
      <c r="F6" s="107" t="s">
        <v>67</v>
      </c>
      <c r="G6" s="108"/>
      <c r="H6" s="107" t="s">
        <v>67</v>
      </c>
      <c r="I6" s="107"/>
      <c r="J6" s="110" t="s">
        <v>68</v>
      </c>
      <c r="K6" s="109"/>
      <c r="L6" s="110" t="s">
        <v>68</v>
      </c>
      <c r="M6" s="109"/>
      <c r="N6" s="111" t="s">
        <v>69</v>
      </c>
      <c r="O6" s="109"/>
      <c r="P6" s="111" t="s">
        <v>70</v>
      </c>
      <c r="Q6" s="109"/>
      <c r="R6" s="111" t="s">
        <v>71</v>
      </c>
      <c r="S6" s="109"/>
      <c r="T6" s="111" t="s">
        <v>72</v>
      </c>
      <c r="U6" s="109"/>
      <c r="V6" s="111" t="s">
        <v>69</v>
      </c>
      <c r="W6" s="109"/>
      <c r="X6" s="111" t="s">
        <v>71</v>
      </c>
      <c r="Y6" s="109"/>
      <c r="Z6" s="111" t="s">
        <v>73</v>
      </c>
      <c r="AA6" s="109"/>
      <c r="AB6" s="112" t="s">
        <v>74</v>
      </c>
      <c r="AC6" s="109"/>
      <c r="AD6" s="112" t="s">
        <v>75</v>
      </c>
      <c r="AE6" s="113"/>
      <c r="AF6" s="114"/>
      <c r="AG6" s="107" t="s">
        <v>76</v>
      </c>
      <c r="AH6" s="108"/>
      <c r="AI6" s="111" t="s">
        <v>77</v>
      </c>
      <c r="AJ6" s="109"/>
      <c r="AK6" s="111" t="s">
        <v>69</v>
      </c>
      <c r="AL6" s="115"/>
      <c r="AM6" s="112" t="s">
        <v>76</v>
      </c>
      <c r="AN6" s="113"/>
      <c r="AO6" s="114"/>
      <c r="AP6" s="107" t="s">
        <v>78</v>
      </c>
      <c r="AQ6" s="108"/>
      <c r="AR6" s="111" t="s">
        <v>79</v>
      </c>
      <c r="AS6" s="109"/>
      <c r="AT6" s="111" t="s">
        <v>80</v>
      </c>
      <c r="AU6" s="109"/>
      <c r="AV6" s="111" t="s">
        <v>69</v>
      </c>
      <c r="AW6" s="109"/>
      <c r="AX6" s="111" t="s">
        <v>81</v>
      </c>
      <c r="AY6" s="109"/>
      <c r="AZ6" s="111" t="s">
        <v>80</v>
      </c>
      <c r="BA6" s="109"/>
      <c r="BB6" s="111" t="s">
        <v>90</v>
      </c>
      <c r="BC6" s="115"/>
      <c r="BD6" s="112" t="s">
        <v>82</v>
      </c>
      <c r="BE6" s="115"/>
      <c r="BF6" s="112" t="s">
        <v>82</v>
      </c>
      <c r="BG6" s="113"/>
      <c r="BH6" s="116"/>
      <c r="BI6" s="117"/>
    </row>
    <row r="7" spans="1:61" ht="12.75">
      <c r="A7" s="28"/>
      <c r="B7" s="29"/>
      <c r="C7" s="29"/>
      <c r="D7" s="91"/>
      <c r="E7" s="40"/>
      <c r="F7" s="41">
        <f>E7*6</f>
        <v>0</v>
      </c>
      <c r="G7" s="42"/>
      <c r="H7" s="41">
        <f>G7*6</f>
        <v>0</v>
      </c>
      <c r="I7" s="42"/>
      <c r="J7" s="70">
        <f>IF(I7&lt;=4,I7*3,12+(I7-4)*3*2/3)</f>
        <v>0</v>
      </c>
      <c r="K7" s="42"/>
      <c r="L7" s="70">
        <f>IF(K7&lt;=4,K7*3,12+(K7-4)*3*2/3)</f>
        <v>0</v>
      </c>
      <c r="M7" s="42"/>
      <c r="N7" s="41">
        <f>M7*3</f>
        <v>0</v>
      </c>
      <c r="O7" s="42"/>
      <c r="P7" s="41">
        <f>O7*0.5</f>
        <v>0</v>
      </c>
      <c r="Q7" s="42"/>
      <c r="R7" s="41">
        <f>Q7</f>
        <v>0</v>
      </c>
      <c r="S7" s="42"/>
      <c r="T7" s="41">
        <f>IF(S7&gt;5,10,S7*2)</f>
        <v>0</v>
      </c>
      <c r="U7" s="42"/>
      <c r="V7" s="41">
        <f>U7*3</f>
        <v>0</v>
      </c>
      <c r="W7" s="42"/>
      <c r="X7" s="43">
        <f>W7</f>
        <v>0</v>
      </c>
      <c r="Y7" s="42"/>
      <c r="Z7" s="41">
        <f>IF(Y7="si",1.5,0)</f>
        <v>0</v>
      </c>
      <c r="AA7" s="42"/>
      <c r="AB7" s="41">
        <f>IF(AA7="si",3,0)</f>
        <v>0</v>
      </c>
      <c r="AC7" s="42"/>
      <c r="AD7" s="41">
        <f>IF(AC7="si",10,0)</f>
        <v>0</v>
      </c>
      <c r="AE7" s="74">
        <f>F7+H7+J7+L7+N7+P7+R7+T7+V7+X7+Z7+AB7+AD7</f>
        <v>0</v>
      </c>
      <c r="AF7" s="44"/>
      <c r="AG7" s="41">
        <f>IF(AF7="si",6,0)</f>
        <v>0</v>
      </c>
      <c r="AH7" s="42"/>
      <c r="AI7" s="41">
        <f>AH7*4</f>
        <v>0</v>
      </c>
      <c r="AJ7" s="42"/>
      <c r="AK7" s="41">
        <f>AJ7*3</f>
        <v>0</v>
      </c>
      <c r="AL7" s="42"/>
      <c r="AM7" s="43">
        <f>IF(AL7="si",6,0)</f>
        <v>0</v>
      </c>
      <c r="AN7" s="85">
        <f>AG7+AI7+AK7+AM7</f>
        <v>0</v>
      </c>
      <c r="AO7" s="40"/>
      <c r="AP7" s="41">
        <f>AO7*3</f>
        <v>0</v>
      </c>
      <c r="AQ7" s="42"/>
      <c r="AR7" s="41">
        <f aca="true" t="shared" si="0" ref="AR7:AR30">IF(AQ7="si",12,0)</f>
        <v>0</v>
      </c>
      <c r="AS7" s="42"/>
      <c r="AT7" s="41">
        <f>AS7*5</f>
        <v>0</v>
      </c>
      <c r="AU7" s="42"/>
      <c r="AV7" s="41">
        <f>AU7*3</f>
        <v>0</v>
      </c>
      <c r="AW7" s="42"/>
      <c r="AX7" s="41">
        <f>AW7</f>
        <v>0</v>
      </c>
      <c r="AY7" s="42"/>
      <c r="AZ7" s="41">
        <f>AY7*5</f>
        <v>0</v>
      </c>
      <c r="BA7" s="42"/>
      <c r="BB7" s="41">
        <f>IF(BA7="si",5,0)</f>
        <v>0</v>
      </c>
      <c r="BC7" s="42"/>
      <c r="BD7" s="84">
        <f aca="true" t="shared" si="1" ref="BD7:BD33">IF(BC7="si",1,0)</f>
        <v>0</v>
      </c>
      <c r="BE7" s="42"/>
      <c r="BF7" s="84">
        <f>IF(BE7="si",1,0)</f>
        <v>0</v>
      </c>
      <c r="BG7" s="88">
        <f>AP7+AR7+BF7+IF(AT7+AV7+AX7+AZ7+BB7&gt;10,10,AT7+AV7+AX7+AZ7+BB7)</f>
        <v>0</v>
      </c>
      <c r="BH7" s="87">
        <f>AE7+AN7+BG7</f>
        <v>0</v>
      </c>
      <c r="BI7" s="118"/>
    </row>
    <row r="8" spans="1:61" ht="12.75">
      <c r="A8" s="127">
        <v>1</v>
      </c>
      <c r="B8" s="31" t="s">
        <v>146</v>
      </c>
      <c r="C8" s="31" t="s">
        <v>147</v>
      </c>
      <c r="D8" s="92">
        <v>54</v>
      </c>
      <c r="E8" s="45">
        <v>37</v>
      </c>
      <c r="F8" s="41">
        <f aca="true" t="shared" si="2" ref="F8:F34">E8*6</f>
        <v>222</v>
      </c>
      <c r="G8" s="47"/>
      <c r="H8" s="41">
        <f aca="true" t="shared" si="3" ref="H8:H31">G8*6</f>
        <v>0</v>
      </c>
      <c r="I8" s="42"/>
      <c r="J8" s="70">
        <f>IF(I8&lt;=4,I8*3,12+(I8-4)*3*2/3)</f>
        <v>0</v>
      </c>
      <c r="K8" s="47"/>
      <c r="L8" s="70">
        <f aca="true" t="shared" si="4" ref="L8:L33">IF(K8&lt;=4,K8*3,12+(K8-4)*3*2/3)</f>
        <v>0</v>
      </c>
      <c r="M8" s="47"/>
      <c r="N8" s="41">
        <f aca="true" t="shared" si="5" ref="N8:N33">M8*3</f>
        <v>0</v>
      </c>
      <c r="O8" s="47"/>
      <c r="P8" s="41">
        <f aca="true" t="shared" si="6" ref="P8:P33">O8*0.5</f>
        <v>0</v>
      </c>
      <c r="Q8" s="47"/>
      <c r="R8" s="41">
        <f aca="true" t="shared" si="7" ref="R8:R33">Q8</f>
        <v>0</v>
      </c>
      <c r="S8" s="47">
        <v>5</v>
      </c>
      <c r="T8" s="41">
        <f aca="true" t="shared" si="8" ref="T8:T33">IF(S8&gt;5,10,S8*2)</f>
        <v>10</v>
      </c>
      <c r="U8" s="47">
        <v>28</v>
      </c>
      <c r="V8" s="41">
        <f aca="true" t="shared" si="9" ref="V8:V33">U8*3</f>
        <v>84</v>
      </c>
      <c r="W8" s="47">
        <v>3</v>
      </c>
      <c r="X8" s="43">
        <f aca="true" t="shared" si="10" ref="X8:X33">W8</f>
        <v>3</v>
      </c>
      <c r="Y8" s="47"/>
      <c r="Z8" s="41">
        <f aca="true" t="shared" si="11" ref="Z8:Z33">IF(Y8="si",1.5,0)</f>
        <v>0</v>
      </c>
      <c r="AA8" s="47"/>
      <c r="AB8" s="41">
        <f aca="true" t="shared" si="12" ref="AB8:AB33">IF(AA8="si",3,0)</f>
        <v>0</v>
      </c>
      <c r="AC8" s="47" t="s">
        <v>97</v>
      </c>
      <c r="AD8" s="41">
        <f aca="true" t="shared" si="13" ref="AD8:AD34">IF(AC8="si",10,0)</f>
        <v>10</v>
      </c>
      <c r="AE8" s="74">
        <f aca="true" t="shared" si="14" ref="AE8:AE32">F8+H8+J8+L8+N8+P8+R8+T8+V8+X8+Z8+AB8+AD8</f>
        <v>329</v>
      </c>
      <c r="AF8" s="45" t="s">
        <v>97</v>
      </c>
      <c r="AG8" s="41">
        <f aca="true" t="shared" si="15" ref="AG8:AG33">IF(AF8="si",6,0)</f>
        <v>6</v>
      </c>
      <c r="AH8" s="47"/>
      <c r="AI8" s="41">
        <f aca="true" t="shared" si="16" ref="AI8:AI33">AH8*4</f>
        <v>0</v>
      </c>
      <c r="AJ8" s="47"/>
      <c r="AK8" s="41">
        <f aca="true" t="shared" si="17" ref="AK8:AK33">AJ8*3</f>
        <v>0</v>
      </c>
      <c r="AL8" s="47"/>
      <c r="AM8" s="48">
        <f aca="true" t="shared" si="18" ref="AM8:AM33">IF(AL8="si",6,0)</f>
        <v>0</v>
      </c>
      <c r="AN8" s="85">
        <f aca="true" t="shared" si="19" ref="AN8:AN32">AG8+AI8+AK8+AM8</f>
        <v>6</v>
      </c>
      <c r="AO8" s="45"/>
      <c r="AP8" s="41">
        <f aca="true" t="shared" si="20" ref="AP8:AP20">AO8*3</f>
        <v>0</v>
      </c>
      <c r="AQ8" s="47" t="s">
        <v>97</v>
      </c>
      <c r="AR8" s="46">
        <f t="shared" si="0"/>
        <v>12</v>
      </c>
      <c r="AS8" s="47"/>
      <c r="AT8" s="41">
        <f aca="true" t="shared" si="21" ref="AT8:AT33">AS8*5</f>
        <v>0</v>
      </c>
      <c r="AU8" s="47"/>
      <c r="AV8" s="41">
        <f aca="true" t="shared" si="22" ref="AV8:AV33">AU8*3</f>
        <v>0</v>
      </c>
      <c r="AW8" s="47"/>
      <c r="AX8" s="41">
        <f aca="true" t="shared" si="23" ref="AX8:AX33">AW8</f>
        <v>0</v>
      </c>
      <c r="AY8" s="47"/>
      <c r="AZ8" s="41">
        <f aca="true" t="shared" si="24" ref="AZ8:AZ33">AY8*5</f>
        <v>0</v>
      </c>
      <c r="BA8" s="47"/>
      <c r="BB8" s="41">
        <f aca="true" t="shared" si="25" ref="BB8:BB33">IF(BA8="si",5,0)</f>
        <v>0</v>
      </c>
      <c r="BC8" s="47"/>
      <c r="BD8" s="48">
        <f t="shared" si="1"/>
        <v>0</v>
      </c>
      <c r="BE8" s="47"/>
      <c r="BF8" s="48">
        <f aca="true" t="shared" si="26" ref="BF8:BF33">IF(BE8="si",1,0)</f>
        <v>0</v>
      </c>
      <c r="BG8" s="88">
        <f>AP8+AR8+BF8+IF(AT8+AV8+AX8+AZ8+BB8&gt;10,10,AT8+AV8+AX8+AZ8+BB8)</f>
        <v>12</v>
      </c>
      <c r="BH8" s="87">
        <f aca="true" t="shared" si="27" ref="BH8:BH18">AE8+AN8+BG8</f>
        <v>347</v>
      </c>
      <c r="BI8" s="119"/>
    </row>
    <row r="9" spans="1:61" ht="12.75">
      <c r="A9" s="127">
        <v>2</v>
      </c>
      <c r="B9" s="31" t="s">
        <v>109</v>
      </c>
      <c r="C9" s="31" t="s">
        <v>110</v>
      </c>
      <c r="D9" s="92">
        <v>53</v>
      </c>
      <c r="E9" s="45">
        <v>30</v>
      </c>
      <c r="F9" s="41">
        <f t="shared" si="2"/>
        <v>180</v>
      </c>
      <c r="G9" s="47"/>
      <c r="H9" s="41">
        <f t="shared" si="3"/>
        <v>0</v>
      </c>
      <c r="I9" s="42">
        <v>4</v>
      </c>
      <c r="J9" s="70">
        <f>IF(I9&lt;=4,I9*3,12+(I9-4)*3*2/3)</f>
        <v>12</v>
      </c>
      <c r="K9" s="47"/>
      <c r="L9" s="70">
        <f t="shared" si="4"/>
        <v>0</v>
      </c>
      <c r="M9" s="47"/>
      <c r="N9" s="41">
        <f t="shared" si="5"/>
        <v>0</v>
      </c>
      <c r="O9" s="47"/>
      <c r="P9" s="41">
        <f t="shared" si="6"/>
        <v>0</v>
      </c>
      <c r="Q9" s="47"/>
      <c r="R9" s="41">
        <f t="shared" si="7"/>
        <v>0</v>
      </c>
      <c r="S9" s="47">
        <v>5</v>
      </c>
      <c r="T9" s="41">
        <f t="shared" si="8"/>
        <v>10</v>
      </c>
      <c r="U9" s="47">
        <v>25</v>
      </c>
      <c r="V9" s="41">
        <f t="shared" si="9"/>
        <v>75</v>
      </c>
      <c r="W9" s="47"/>
      <c r="X9" s="43">
        <f t="shared" si="10"/>
        <v>0</v>
      </c>
      <c r="Y9" s="47"/>
      <c r="Z9" s="41">
        <f t="shared" si="11"/>
        <v>0</v>
      </c>
      <c r="AA9" s="47"/>
      <c r="AB9" s="41">
        <f t="shared" si="12"/>
        <v>0</v>
      </c>
      <c r="AC9" s="47" t="s">
        <v>97</v>
      </c>
      <c r="AD9" s="41">
        <f t="shared" si="13"/>
        <v>10</v>
      </c>
      <c r="AE9" s="74">
        <f t="shared" si="14"/>
        <v>287</v>
      </c>
      <c r="AF9" s="45" t="s">
        <v>97</v>
      </c>
      <c r="AG9" s="41">
        <f t="shared" si="15"/>
        <v>6</v>
      </c>
      <c r="AH9" s="47"/>
      <c r="AI9" s="41">
        <f t="shared" si="16"/>
        <v>0</v>
      </c>
      <c r="AJ9" s="47"/>
      <c r="AK9" s="41">
        <f t="shared" si="17"/>
        <v>0</v>
      </c>
      <c r="AL9" s="47"/>
      <c r="AM9" s="48">
        <f t="shared" si="18"/>
        <v>0</v>
      </c>
      <c r="AN9" s="85">
        <f t="shared" si="19"/>
        <v>6</v>
      </c>
      <c r="AO9" s="45"/>
      <c r="AP9" s="41">
        <f t="shared" si="20"/>
        <v>0</v>
      </c>
      <c r="AQ9" s="47" t="s">
        <v>97</v>
      </c>
      <c r="AR9" s="46">
        <f t="shared" si="0"/>
        <v>12</v>
      </c>
      <c r="AS9" s="47"/>
      <c r="AT9" s="41">
        <f t="shared" si="21"/>
        <v>0</v>
      </c>
      <c r="AU9" s="47"/>
      <c r="AV9" s="41">
        <f t="shared" si="22"/>
        <v>0</v>
      </c>
      <c r="AW9" s="47"/>
      <c r="AX9" s="41">
        <f t="shared" si="23"/>
        <v>0</v>
      </c>
      <c r="AY9" s="47"/>
      <c r="AZ9" s="41">
        <f t="shared" si="24"/>
        <v>0</v>
      </c>
      <c r="BA9" s="47"/>
      <c r="BB9" s="41">
        <f t="shared" si="25"/>
        <v>0</v>
      </c>
      <c r="BC9" s="47"/>
      <c r="BD9" s="48">
        <f t="shared" si="1"/>
        <v>0</v>
      </c>
      <c r="BE9" s="47"/>
      <c r="BF9" s="48">
        <f t="shared" si="26"/>
        <v>0</v>
      </c>
      <c r="BG9" s="88">
        <f>AP9+AR9+BF9+IF(AT9+AV9+AX9+AZ9+BB9&gt;10,10,AT9+AV9+AX9+AZ9+BB9)</f>
        <v>12</v>
      </c>
      <c r="BH9" s="87">
        <f t="shared" si="27"/>
        <v>305</v>
      </c>
      <c r="BI9" s="119"/>
    </row>
    <row r="10" spans="1:61" ht="12.75">
      <c r="A10" s="127" t="s">
        <v>161</v>
      </c>
      <c r="B10" s="31" t="s">
        <v>129</v>
      </c>
      <c r="C10" s="31" t="s">
        <v>130</v>
      </c>
      <c r="D10" s="92">
        <v>65</v>
      </c>
      <c r="E10" s="45">
        <v>28</v>
      </c>
      <c r="F10" s="41">
        <f t="shared" si="2"/>
        <v>168</v>
      </c>
      <c r="G10" s="47"/>
      <c r="H10" s="41">
        <f t="shared" si="3"/>
        <v>0</v>
      </c>
      <c r="I10" s="42"/>
      <c r="J10" s="70">
        <f>IF(I10&lt;=4,I10*3,12+(I10-4)*3*2/3)</f>
        <v>0</v>
      </c>
      <c r="K10" s="47"/>
      <c r="L10" s="70">
        <f t="shared" si="4"/>
        <v>0</v>
      </c>
      <c r="M10" s="47"/>
      <c r="N10" s="41">
        <f t="shared" si="5"/>
        <v>0</v>
      </c>
      <c r="O10" s="47">
        <v>2</v>
      </c>
      <c r="P10" s="41">
        <f t="shared" si="6"/>
        <v>1</v>
      </c>
      <c r="Q10" s="47">
        <v>1</v>
      </c>
      <c r="R10" s="41">
        <f t="shared" si="7"/>
        <v>1</v>
      </c>
      <c r="S10" s="47">
        <v>5</v>
      </c>
      <c r="T10" s="41">
        <f t="shared" si="8"/>
        <v>10</v>
      </c>
      <c r="U10" s="47">
        <v>11</v>
      </c>
      <c r="V10" s="41">
        <f t="shared" si="9"/>
        <v>33</v>
      </c>
      <c r="W10" s="47">
        <v>12</v>
      </c>
      <c r="X10" s="43">
        <f t="shared" si="10"/>
        <v>12</v>
      </c>
      <c r="Y10" s="47"/>
      <c r="Z10" s="41">
        <f t="shared" si="11"/>
        <v>0</v>
      </c>
      <c r="AA10" s="47" t="s">
        <v>97</v>
      </c>
      <c r="AB10" s="41">
        <f t="shared" si="12"/>
        <v>3</v>
      </c>
      <c r="AC10" s="47" t="s">
        <v>97</v>
      </c>
      <c r="AD10" s="41">
        <f t="shared" si="13"/>
        <v>10</v>
      </c>
      <c r="AE10" s="74">
        <f t="shared" si="14"/>
        <v>238</v>
      </c>
      <c r="AF10" s="45" t="s">
        <v>97</v>
      </c>
      <c r="AG10" s="41">
        <f t="shared" si="15"/>
        <v>6</v>
      </c>
      <c r="AH10" s="47"/>
      <c r="AI10" s="41">
        <f t="shared" si="16"/>
        <v>0</v>
      </c>
      <c r="AJ10" s="47">
        <v>1</v>
      </c>
      <c r="AK10" s="41">
        <f t="shared" si="17"/>
        <v>3</v>
      </c>
      <c r="AL10" s="47" t="s">
        <v>97</v>
      </c>
      <c r="AM10" s="48">
        <f t="shared" si="18"/>
        <v>6</v>
      </c>
      <c r="AN10" s="85">
        <f t="shared" si="19"/>
        <v>15</v>
      </c>
      <c r="AO10" s="45"/>
      <c r="AP10" s="41">
        <f t="shared" si="20"/>
        <v>0</v>
      </c>
      <c r="AQ10" s="47" t="s">
        <v>97</v>
      </c>
      <c r="AR10" s="46">
        <f t="shared" si="0"/>
        <v>12</v>
      </c>
      <c r="AS10" s="47"/>
      <c r="AT10" s="41">
        <f t="shared" si="21"/>
        <v>0</v>
      </c>
      <c r="AU10" s="47"/>
      <c r="AV10" s="41">
        <f t="shared" si="22"/>
        <v>0</v>
      </c>
      <c r="AW10" s="47"/>
      <c r="AX10" s="41">
        <f t="shared" si="23"/>
        <v>0</v>
      </c>
      <c r="AY10" s="47">
        <v>1</v>
      </c>
      <c r="AZ10" s="41">
        <f t="shared" si="24"/>
        <v>5</v>
      </c>
      <c r="BA10" s="47"/>
      <c r="BB10" s="41">
        <f t="shared" si="25"/>
        <v>0</v>
      </c>
      <c r="BC10" s="47" t="s">
        <v>97</v>
      </c>
      <c r="BD10" s="48">
        <f t="shared" si="1"/>
        <v>1</v>
      </c>
      <c r="BE10" s="47"/>
      <c r="BF10" s="48">
        <f t="shared" si="26"/>
        <v>0</v>
      </c>
      <c r="BG10" s="88">
        <v>18</v>
      </c>
      <c r="BH10" s="87">
        <f t="shared" si="27"/>
        <v>271</v>
      </c>
      <c r="BI10" s="119"/>
    </row>
    <row r="11" spans="1:61" ht="12.75">
      <c r="A11" s="127">
        <v>4</v>
      </c>
      <c r="B11" s="31" t="s">
        <v>101</v>
      </c>
      <c r="C11" s="31" t="s">
        <v>103</v>
      </c>
      <c r="D11" s="92">
        <v>54</v>
      </c>
      <c r="E11" s="45">
        <v>22</v>
      </c>
      <c r="F11" s="41">
        <f t="shared" si="2"/>
        <v>132</v>
      </c>
      <c r="G11" s="47"/>
      <c r="H11" s="41">
        <f t="shared" si="3"/>
        <v>0</v>
      </c>
      <c r="I11" s="42">
        <v>6</v>
      </c>
      <c r="J11" s="70">
        <v>16</v>
      </c>
      <c r="K11" s="47"/>
      <c r="L11" s="70">
        <f t="shared" si="4"/>
        <v>0</v>
      </c>
      <c r="M11" s="47">
        <v>6</v>
      </c>
      <c r="N11" s="41">
        <f t="shared" si="5"/>
        <v>18</v>
      </c>
      <c r="O11" s="47"/>
      <c r="P11" s="41">
        <f t="shared" si="6"/>
        <v>0</v>
      </c>
      <c r="Q11" s="47"/>
      <c r="R11" s="41">
        <f t="shared" si="7"/>
        <v>0</v>
      </c>
      <c r="S11" s="47">
        <v>5</v>
      </c>
      <c r="T11" s="41">
        <f t="shared" si="8"/>
        <v>10</v>
      </c>
      <c r="U11" s="47">
        <v>15</v>
      </c>
      <c r="V11" s="41">
        <f t="shared" si="9"/>
        <v>45</v>
      </c>
      <c r="W11" s="47"/>
      <c r="X11" s="43">
        <f t="shared" si="10"/>
        <v>0</v>
      </c>
      <c r="Y11" s="47"/>
      <c r="Z11" s="41">
        <f t="shared" si="11"/>
        <v>0</v>
      </c>
      <c r="AA11" s="47"/>
      <c r="AB11" s="41">
        <f t="shared" si="12"/>
        <v>0</v>
      </c>
      <c r="AC11" s="47" t="s">
        <v>97</v>
      </c>
      <c r="AD11" s="41">
        <f t="shared" si="13"/>
        <v>10</v>
      </c>
      <c r="AE11" s="74">
        <f t="shared" si="14"/>
        <v>231</v>
      </c>
      <c r="AF11" s="45" t="s">
        <v>97</v>
      </c>
      <c r="AG11" s="41">
        <f t="shared" si="15"/>
        <v>6</v>
      </c>
      <c r="AH11" s="47"/>
      <c r="AI11" s="41">
        <f t="shared" si="16"/>
        <v>0</v>
      </c>
      <c r="AJ11" s="47">
        <v>2</v>
      </c>
      <c r="AK11" s="41">
        <f t="shared" si="17"/>
        <v>6</v>
      </c>
      <c r="AL11" s="47"/>
      <c r="AM11" s="48">
        <f t="shared" si="18"/>
        <v>0</v>
      </c>
      <c r="AN11" s="85">
        <f t="shared" si="19"/>
        <v>12</v>
      </c>
      <c r="AO11" s="45"/>
      <c r="AP11" s="41">
        <f t="shared" si="20"/>
        <v>0</v>
      </c>
      <c r="AQ11" s="47" t="s">
        <v>97</v>
      </c>
      <c r="AR11" s="46">
        <f t="shared" si="0"/>
        <v>12</v>
      </c>
      <c r="AS11" s="47"/>
      <c r="AT11" s="41">
        <f t="shared" si="21"/>
        <v>0</v>
      </c>
      <c r="AU11" s="47"/>
      <c r="AV11" s="41">
        <f t="shared" si="22"/>
        <v>0</v>
      </c>
      <c r="AW11" s="47"/>
      <c r="AX11" s="41">
        <f t="shared" si="23"/>
        <v>0</v>
      </c>
      <c r="AY11" s="47">
        <v>1</v>
      </c>
      <c r="AZ11" s="41">
        <f t="shared" si="24"/>
        <v>5</v>
      </c>
      <c r="BA11" s="47"/>
      <c r="BB11" s="41">
        <f t="shared" si="25"/>
        <v>0</v>
      </c>
      <c r="BC11" s="47"/>
      <c r="BD11" s="48">
        <f t="shared" si="1"/>
        <v>0</v>
      </c>
      <c r="BE11" s="47"/>
      <c r="BF11" s="48">
        <f t="shared" si="26"/>
        <v>0</v>
      </c>
      <c r="BG11" s="88">
        <f>AP11+AR11+BF11+IF(AT11+AV11+AX11+AZ11+BB11&gt;10,10,AT11+AV11+AX11+AZ11+BB11)</f>
        <v>17</v>
      </c>
      <c r="BH11" s="87">
        <f t="shared" si="27"/>
        <v>260</v>
      </c>
      <c r="BI11" s="119"/>
    </row>
    <row r="12" spans="1:61" ht="12.75">
      <c r="A12" s="127">
        <v>5</v>
      </c>
      <c r="B12" s="31" t="s">
        <v>113</v>
      </c>
      <c r="C12" s="31" t="s">
        <v>114</v>
      </c>
      <c r="D12" s="92">
        <v>65</v>
      </c>
      <c r="E12" s="45">
        <v>25</v>
      </c>
      <c r="F12" s="41">
        <f t="shared" si="2"/>
        <v>150</v>
      </c>
      <c r="G12" s="47"/>
      <c r="H12" s="41">
        <f t="shared" si="3"/>
        <v>0</v>
      </c>
      <c r="I12" s="42"/>
      <c r="J12" s="70"/>
      <c r="K12" s="47"/>
      <c r="L12" s="70">
        <f t="shared" si="4"/>
        <v>0</v>
      </c>
      <c r="M12" s="47"/>
      <c r="N12" s="41">
        <f t="shared" si="5"/>
        <v>0</v>
      </c>
      <c r="O12" s="47"/>
      <c r="P12" s="41">
        <f t="shared" si="6"/>
        <v>0</v>
      </c>
      <c r="Q12" s="47"/>
      <c r="R12" s="41">
        <f t="shared" si="7"/>
        <v>0</v>
      </c>
      <c r="S12" s="47">
        <v>5</v>
      </c>
      <c r="T12" s="41">
        <f t="shared" si="8"/>
        <v>10</v>
      </c>
      <c r="U12" s="47">
        <v>18</v>
      </c>
      <c r="V12" s="41">
        <f t="shared" si="9"/>
        <v>54</v>
      </c>
      <c r="W12" s="47">
        <v>1</v>
      </c>
      <c r="X12" s="43">
        <f t="shared" si="10"/>
        <v>1</v>
      </c>
      <c r="Y12" s="47"/>
      <c r="Z12" s="41">
        <f t="shared" si="11"/>
        <v>0</v>
      </c>
      <c r="AA12" s="47"/>
      <c r="AB12" s="41">
        <f t="shared" si="12"/>
        <v>0</v>
      </c>
      <c r="AC12" s="47" t="s">
        <v>97</v>
      </c>
      <c r="AD12" s="41">
        <f t="shared" si="13"/>
        <v>10</v>
      </c>
      <c r="AE12" s="74">
        <f t="shared" si="14"/>
        <v>225</v>
      </c>
      <c r="AF12" s="45" t="s">
        <v>97</v>
      </c>
      <c r="AG12" s="41">
        <f t="shared" si="15"/>
        <v>6</v>
      </c>
      <c r="AH12" s="47"/>
      <c r="AI12" s="41">
        <f t="shared" si="16"/>
        <v>0</v>
      </c>
      <c r="AJ12" s="47">
        <v>2</v>
      </c>
      <c r="AK12" s="41">
        <f t="shared" si="17"/>
        <v>6</v>
      </c>
      <c r="AL12" s="47"/>
      <c r="AM12" s="48">
        <f t="shared" si="18"/>
        <v>0</v>
      </c>
      <c r="AN12" s="85">
        <f t="shared" si="19"/>
        <v>12</v>
      </c>
      <c r="AO12" s="45"/>
      <c r="AP12" s="41">
        <f t="shared" si="20"/>
        <v>0</v>
      </c>
      <c r="AQ12" s="47" t="s">
        <v>97</v>
      </c>
      <c r="AR12" s="46">
        <f t="shared" si="0"/>
        <v>12</v>
      </c>
      <c r="AS12" s="47"/>
      <c r="AT12" s="41">
        <f t="shared" si="21"/>
        <v>0</v>
      </c>
      <c r="AU12" s="47"/>
      <c r="AV12" s="41">
        <f t="shared" si="22"/>
        <v>0</v>
      </c>
      <c r="AW12" s="47"/>
      <c r="AX12" s="41">
        <f t="shared" si="23"/>
        <v>0</v>
      </c>
      <c r="AY12" s="47"/>
      <c r="AZ12" s="41">
        <f t="shared" si="24"/>
        <v>0</v>
      </c>
      <c r="BA12" s="47"/>
      <c r="BB12" s="41">
        <f t="shared" si="25"/>
        <v>0</v>
      </c>
      <c r="BC12" s="47"/>
      <c r="BD12" s="48">
        <f t="shared" si="1"/>
        <v>0</v>
      </c>
      <c r="BE12" s="47"/>
      <c r="BF12" s="48">
        <f t="shared" si="26"/>
        <v>0</v>
      </c>
      <c r="BG12" s="88">
        <f>AP12+AR12+BF12+IF(AT12+AV12+AX12+AZ12+BB12&gt;10,10,AT12+AV12+AX12+AZ12+BB12)</f>
        <v>12</v>
      </c>
      <c r="BH12" s="87">
        <f t="shared" si="27"/>
        <v>249</v>
      </c>
      <c r="BI12" s="119"/>
    </row>
    <row r="13" spans="1:61" ht="12.75">
      <c r="A13" s="127">
        <v>6</v>
      </c>
      <c r="B13" s="31" t="s">
        <v>119</v>
      </c>
      <c r="C13" s="31" t="s">
        <v>120</v>
      </c>
      <c r="D13" s="92">
        <v>52</v>
      </c>
      <c r="E13" s="45">
        <v>24</v>
      </c>
      <c r="F13" s="41">
        <f t="shared" si="2"/>
        <v>144</v>
      </c>
      <c r="G13" s="47"/>
      <c r="H13" s="41">
        <f t="shared" si="3"/>
        <v>0</v>
      </c>
      <c r="I13" s="42">
        <v>1</v>
      </c>
      <c r="J13" s="70">
        <f>IF(I13&lt;=4,I13*3,12+(I13-4)*3*2/3)</f>
        <v>3</v>
      </c>
      <c r="K13" s="47"/>
      <c r="L13" s="70">
        <f t="shared" si="4"/>
        <v>0</v>
      </c>
      <c r="M13" s="47">
        <v>7</v>
      </c>
      <c r="N13" s="41">
        <f t="shared" si="5"/>
        <v>21</v>
      </c>
      <c r="O13" s="47"/>
      <c r="P13" s="41">
        <f t="shared" si="6"/>
        <v>0</v>
      </c>
      <c r="Q13" s="47"/>
      <c r="R13" s="41">
        <f t="shared" si="7"/>
        <v>0</v>
      </c>
      <c r="S13" s="47">
        <v>5</v>
      </c>
      <c r="T13" s="41">
        <f t="shared" si="8"/>
        <v>10</v>
      </c>
      <c r="U13" s="47">
        <v>17</v>
      </c>
      <c r="V13" s="41">
        <f t="shared" si="9"/>
        <v>51</v>
      </c>
      <c r="W13" s="47">
        <v>3</v>
      </c>
      <c r="X13" s="43">
        <v>3</v>
      </c>
      <c r="Y13" s="47"/>
      <c r="Z13" s="41">
        <f t="shared" si="11"/>
        <v>0</v>
      </c>
      <c r="AA13" s="47"/>
      <c r="AB13" s="41">
        <f t="shared" si="12"/>
        <v>0</v>
      </c>
      <c r="AC13" s="47" t="s">
        <v>97</v>
      </c>
      <c r="AD13" s="41">
        <f t="shared" si="13"/>
        <v>10</v>
      </c>
      <c r="AE13" s="74">
        <f t="shared" si="14"/>
        <v>242</v>
      </c>
      <c r="AF13" s="45"/>
      <c r="AG13" s="41">
        <f t="shared" si="15"/>
        <v>0</v>
      </c>
      <c r="AH13" s="47"/>
      <c r="AI13" s="41">
        <f t="shared" si="16"/>
        <v>0</v>
      </c>
      <c r="AJ13" s="47"/>
      <c r="AK13" s="41">
        <f t="shared" si="17"/>
        <v>0</v>
      </c>
      <c r="AL13" s="47"/>
      <c r="AM13" s="48">
        <f t="shared" si="18"/>
        <v>0</v>
      </c>
      <c r="AN13" s="85">
        <f t="shared" si="19"/>
        <v>0</v>
      </c>
      <c r="AO13" s="45"/>
      <c r="AP13" s="41">
        <f t="shared" si="20"/>
        <v>0</v>
      </c>
      <c r="AQ13" s="47" t="s">
        <v>97</v>
      </c>
      <c r="AR13" s="46">
        <f t="shared" si="0"/>
        <v>12</v>
      </c>
      <c r="AS13" s="47"/>
      <c r="AT13" s="41">
        <f t="shared" si="21"/>
        <v>0</v>
      </c>
      <c r="AU13" s="47"/>
      <c r="AV13" s="41">
        <f t="shared" si="22"/>
        <v>0</v>
      </c>
      <c r="AW13" s="47"/>
      <c r="AX13" s="41">
        <f t="shared" si="23"/>
        <v>0</v>
      </c>
      <c r="AY13" s="47"/>
      <c r="AZ13" s="41">
        <f t="shared" si="24"/>
        <v>0</v>
      </c>
      <c r="BA13" s="47"/>
      <c r="BB13" s="41">
        <f t="shared" si="25"/>
        <v>0</v>
      </c>
      <c r="BC13" s="47"/>
      <c r="BD13" s="48">
        <f t="shared" si="1"/>
        <v>0</v>
      </c>
      <c r="BE13" s="47"/>
      <c r="BF13" s="48">
        <f t="shared" si="26"/>
        <v>0</v>
      </c>
      <c r="BG13" s="88">
        <f>AP13+AR13+BF13+IF(AT13+AV13+AX13+AZ13+BB13&gt;10,10,AT13+AV13+AX13+AZ13+BB13)</f>
        <v>12</v>
      </c>
      <c r="BH13" s="87">
        <f t="shared" si="27"/>
        <v>254</v>
      </c>
      <c r="BI13" s="119"/>
    </row>
    <row r="14" spans="1:61" ht="12.75">
      <c r="A14" s="127">
        <v>7</v>
      </c>
      <c r="B14" s="31" t="s">
        <v>140</v>
      </c>
      <c r="C14" s="31" t="s">
        <v>141</v>
      </c>
      <c r="D14" s="92">
        <v>63</v>
      </c>
      <c r="E14" s="45">
        <v>22</v>
      </c>
      <c r="F14" s="41">
        <f t="shared" si="2"/>
        <v>132</v>
      </c>
      <c r="G14" s="47"/>
      <c r="H14" s="41">
        <f t="shared" si="3"/>
        <v>0</v>
      </c>
      <c r="I14" s="42">
        <v>1</v>
      </c>
      <c r="J14" s="70">
        <f>IF(I14&lt;=4,I14*3,12+(I14-4)*3*2/3)</f>
        <v>3</v>
      </c>
      <c r="K14" s="47"/>
      <c r="L14" s="70">
        <f t="shared" si="4"/>
        <v>0</v>
      </c>
      <c r="M14" s="47"/>
      <c r="N14" s="41">
        <f t="shared" si="5"/>
        <v>0</v>
      </c>
      <c r="O14" s="47"/>
      <c r="P14" s="41">
        <f t="shared" si="6"/>
        <v>0</v>
      </c>
      <c r="Q14" s="47"/>
      <c r="R14" s="41">
        <f t="shared" si="7"/>
        <v>0</v>
      </c>
      <c r="S14" s="47">
        <v>5</v>
      </c>
      <c r="T14" s="41">
        <f t="shared" si="8"/>
        <v>10</v>
      </c>
      <c r="U14" s="47">
        <v>16</v>
      </c>
      <c r="V14" s="41">
        <f t="shared" si="9"/>
        <v>48</v>
      </c>
      <c r="W14" s="47"/>
      <c r="X14" s="43">
        <f t="shared" si="10"/>
        <v>0</v>
      </c>
      <c r="Y14" s="47"/>
      <c r="Z14" s="41">
        <f t="shared" si="11"/>
        <v>0</v>
      </c>
      <c r="AA14" s="47"/>
      <c r="AB14" s="41">
        <f t="shared" si="12"/>
        <v>0</v>
      </c>
      <c r="AC14" s="47" t="s">
        <v>97</v>
      </c>
      <c r="AD14" s="41">
        <f t="shared" si="13"/>
        <v>10</v>
      </c>
      <c r="AE14" s="74">
        <f t="shared" si="14"/>
        <v>203</v>
      </c>
      <c r="AF14" s="45" t="s">
        <v>97</v>
      </c>
      <c r="AG14" s="41">
        <f t="shared" si="15"/>
        <v>6</v>
      </c>
      <c r="AH14" s="47"/>
      <c r="AI14" s="41">
        <f t="shared" si="16"/>
        <v>0</v>
      </c>
      <c r="AJ14" s="47">
        <v>2</v>
      </c>
      <c r="AK14" s="41">
        <f t="shared" si="17"/>
        <v>6</v>
      </c>
      <c r="AL14" s="47"/>
      <c r="AM14" s="48">
        <f t="shared" si="18"/>
        <v>0</v>
      </c>
      <c r="AN14" s="85">
        <f t="shared" si="19"/>
        <v>12</v>
      </c>
      <c r="AO14" s="45"/>
      <c r="AP14" s="41">
        <f t="shared" si="20"/>
        <v>0</v>
      </c>
      <c r="AQ14" s="47" t="s">
        <v>97</v>
      </c>
      <c r="AR14" s="46">
        <f t="shared" si="0"/>
        <v>12</v>
      </c>
      <c r="AS14" s="47"/>
      <c r="AT14" s="41">
        <f t="shared" si="21"/>
        <v>0</v>
      </c>
      <c r="AU14" s="47"/>
      <c r="AV14" s="41">
        <f t="shared" si="22"/>
        <v>0</v>
      </c>
      <c r="AW14" s="47">
        <v>1</v>
      </c>
      <c r="AX14" s="41">
        <f t="shared" si="23"/>
        <v>1</v>
      </c>
      <c r="AY14" s="47">
        <v>1</v>
      </c>
      <c r="AZ14" s="41">
        <f t="shared" si="24"/>
        <v>5</v>
      </c>
      <c r="BA14" s="47"/>
      <c r="BB14" s="41">
        <f t="shared" si="25"/>
        <v>0</v>
      </c>
      <c r="BC14" s="47"/>
      <c r="BD14" s="48">
        <f t="shared" si="1"/>
        <v>0</v>
      </c>
      <c r="BE14" s="47"/>
      <c r="BF14" s="48">
        <f t="shared" si="26"/>
        <v>0</v>
      </c>
      <c r="BG14" s="88">
        <f>AP14+AR14+BF14+IF(AT14+AV14+AX14+AZ14+BB14&gt;10,10,AT14+AV14+AX14+AZ14+BB14)</f>
        <v>18</v>
      </c>
      <c r="BH14" s="87">
        <f t="shared" si="27"/>
        <v>233</v>
      </c>
      <c r="BI14" s="119"/>
    </row>
    <row r="15" spans="1:61" ht="12.75">
      <c r="A15" s="127">
        <v>8</v>
      </c>
      <c r="B15" s="31" t="s">
        <v>117</v>
      </c>
      <c r="C15" s="31" t="s">
        <v>118</v>
      </c>
      <c r="D15" s="92">
        <v>61</v>
      </c>
      <c r="E15" s="45">
        <v>18</v>
      </c>
      <c r="F15" s="41">
        <f t="shared" si="2"/>
        <v>108</v>
      </c>
      <c r="G15" s="47"/>
      <c r="H15" s="41">
        <f t="shared" si="3"/>
        <v>0</v>
      </c>
      <c r="I15" s="42">
        <v>5</v>
      </c>
      <c r="J15" s="70">
        <f>IF(I15&lt;=4,I15*3,12+(I15-4)*3*2/3)</f>
        <v>14</v>
      </c>
      <c r="K15" s="47"/>
      <c r="L15" s="70">
        <f t="shared" si="4"/>
        <v>0</v>
      </c>
      <c r="M15" s="47"/>
      <c r="N15" s="41">
        <f t="shared" si="5"/>
        <v>0</v>
      </c>
      <c r="O15" s="47"/>
      <c r="P15" s="41">
        <f t="shared" si="6"/>
        <v>0</v>
      </c>
      <c r="Q15" s="47"/>
      <c r="R15" s="41">
        <f t="shared" si="7"/>
        <v>0</v>
      </c>
      <c r="S15" s="47">
        <v>5</v>
      </c>
      <c r="T15" s="41">
        <f t="shared" si="8"/>
        <v>10</v>
      </c>
      <c r="U15" s="47">
        <v>12</v>
      </c>
      <c r="V15" s="41">
        <f t="shared" si="9"/>
        <v>36</v>
      </c>
      <c r="W15" s="47"/>
      <c r="X15" s="43">
        <f t="shared" si="10"/>
        <v>0</v>
      </c>
      <c r="Y15" s="47"/>
      <c r="Z15" s="41">
        <f t="shared" si="11"/>
        <v>0</v>
      </c>
      <c r="AA15" s="47"/>
      <c r="AB15" s="41">
        <f t="shared" si="12"/>
        <v>0</v>
      </c>
      <c r="AC15" s="47" t="s">
        <v>97</v>
      </c>
      <c r="AD15" s="41">
        <f t="shared" si="13"/>
        <v>10</v>
      </c>
      <c r="AE15" s="74">
        <f t="shared" si="14"/>
        <v>178</v>
      </c>
      <c r="AF15" s="45" t="s">
        <v>97</v>
      </c>
      <c r="AG15" s="41">
        <f t="shared" si="15"/>
        <v>6</v>
      </c>
      <c r="AH15" s="47"/>
      <c r="AI15" s="41">
        <f t="shared" si="16"/>
        <v>0</v>
      </c>
      <c r="AJ15" s="47"/>
      <c r="AK15" s="41">
        <f t="shared" si="17"/>
        <v>0</v>
      </c>
      <c r="AL15" s="47"/>
      <c r="AM15" s="48">
        <f t="shared" si="18"/>
        <v>0</v>
      </c>
      <c r="AN15" s="85">
        <f t="shared" si="19"/>
        <v>6</v>
      </c>
      <c r="AO15" s="45"/>
      <c r="AP15" s="41">
        <f t="shared" si="20"/>
        <v>0</v>
      </c>
      <c r="AQ15" s="47" t="s">
        <v>97</v>
      </c>
      <c r="AR15" s="46">
        <f t="shared" si="0"/>
        <v>12</v>
      </c>
      <c r="AS15" s="47"/>
      <c r="AT15" s="41">
        <f t="shared" si="21"/>
        <v>0</v>
      </c>
      <c r="AU15" s="47"/>
      <c r="AV15" s="41">
        <f t="shared" si="22"/>
        <v>0</v>
      </c>
      <c r="AW15" s="47"/>
      <c r="AX15" s="41">
        <f t="shared" si="23"/>
        <v>0</v>
      </c>
      <c r="AY15" s="47"/>
      <c r="AZ15" s="41">
        <f t="shared" si="24"/>
        <v>0</v>
      </c>
      <c r="BA15" s="47"/>
      <c r="BB15" s="41">
        <f t="shared" si="25"/>
        <v>0</v>
      </c>
      <c r="BC15" s="47" t="s">
        <v>97</v>
      </c>
      <c r="BD15" s="48">
        <f t="shared" si="1"/>
        <v>1</v>
      </c>
      <c r="BE15" s="47"/>
      <c r="BF15" s="48">
        <f t="shared" si="26"/>
        <v>0</v>
      </c>
      <c r="BG15" s="88">
        <v>13</v>
      </c>
      <c r="BH15" s="87">
        <f t="shared" si="27"/>
        <v>197</v>
      </c>
      <c r="BI15" s="119"/>
    </row>
    <row r="16" spans="1:61" ht="12.75">
      <c r="A16" s="127">
        <v>9</v>
      </c>
      <c r="B16" s="31" t="s">
        <v>131</v>
      </c>
      <c r="C16" s="31" t="s">
        <v>132</v>
      </c>
      <c r="D16" s="92">
        <v>52</v>
      </c>
      <c r="E16" s="45">
        <v>10</v>
      </c>
      <c r="F16" s="41">
        <f t="shared" si="2"/>
        <v>60</v>
      </c>
      <c r="G16" s="47"/>
      <c r="H16" s="41">
        <f t="shared" si="3"/>
        <v>0</v>
      </c>
      <c r="I16" s="42"/>
      <c r="J16" s="70"/>
      <c r="K16" s="47"/>
      <c r="L16" s="70">
        <f t="shared" si="4"/>
        <v>0</v>
      </c>
      <c r="M16" s="47">
        <v>26</v>
      </c>
      <c r="N16" s="41">
        <f t="shared" si="5"/>
        <v>78</v>
      </c>
      <c r="O16" s="47"/>
      <c r="P16" s="41">
        <f t="shared" si="6"/>
        <v>0</v>
      </c>
      <c r="Q16" s="47"/>
      <c r="R16" s="41">
        <f t="shared" si="7"/>
        <v>0</v>
      </c>
      <c r="S16" s="47">
        <v>5</v>
      </c>
      <c r="T16" s="41">
        <f t="shared" si="8"/>
        <v>10</v>
      </c>
      <c r="U16" s="47">
        <v>5</v>
      </c>
      <c r="V16" s="41">
        <f t="shared" si="9"/>
        <v>15</v>
      </c>
      <c r="W16" s="47"/>
      <c r="X16" s="43">
        <f t="shared" si="10"/>
        <v>0</v>
      </c>
      <c r="Y16" s="47"/>
      <c r="Z16" s="41">
        <f t="shared" si="11"/>
        <v>0</v>
      </c>
      <c r="AA16" s="47"/>
      <c r="AB16" s="41">
        <f t="shared" si="12"/>
        <v>0</v>
      </c>
      <c r="AC16" s="47" t="s">
        <v>97</v>
      </c>
      <c r="AD16" s="41">
        <f t="shared" si="13"/>
        <v>10</v>
      </c>
      <c r="AE16" s="74">
        <f t="shared" si="14"/>
        <v>173</v>
      </c>
      <c r="AF16" s="45" t="s">
        <v>97</v>
      </c>
      <c r="AG16" s="41">
        <f t="shared" si="15"/>
        <v>6</v>
      </c>
      <c r="AH16" s="47"/>
      <c r="AI16" s="41">
        <f t="shared" si="16"/>
        <v>0</v>
      </c>
      <c r="AJ16" s="47"/>
      <c r="AK16" s="41">
        <f t="shared" si="17"/>
        <v>0</v>
      </c>
      <c r="AL16" s="47"/>
      <c r="AM16" s="48">
        <f t="shared" si="18"/>
        <v>0</v>
      </c>
      <c r="AN16" s="85">
        <f t="shared" si="19"/>
        <v>6</v>
      </c>
      <c r="AO16" s="45"/>
      <c r="AP16" s="41">
        <f t="shared" si="20"/>
        <v>0</v>
      </c>
      <c r="AQ16" s="47" t="s">
        <v>97</v>
      </c>
      <c r="AR16" s="46">
        <f t="shared" si="0"/>
        <v>12</v>
      </c>
      <c r="AS16" s="47"/>
      <c r="AT16" s="41">
        <f t="shared" si="21"/>
        <v>0</v>
      </c>
      <c r="AU16" s="47"/>
      <c r="AV16" s="41">
        <f t="shared" si="22"/>
        <v>0</v>
      </c>
      <c r="AW16" s="47"/>
      <c r="AX16" s="41">
        <f t="shared" si="23"/>
        <v>0</v>
      </c>
      <c r="AY16" s="47"/>
      <c r="AZ16" s="41">
        <f t="shared" si="24"/>
        <v>0</v>
      </c>
      <c r="BA16" s="47"/>
      <c r="BB16" s="41">
        <f t="shared" si="25"/>
        <v>0</v>
      </c>
      <c r="BC16" s="47"/>
      <c r="BD16" s="48">
        <f t="shared" si="1"/>
        <v>0</v>
      </c>
      <c r="BE16" s="47"/>
      <c r="BF16" s="48">
        <f t="shared" si="26"/>
        <v>0</v>
      </c>
      <c r="BG16" s="88">
        <f>AP16+AR16+BF16+IF(AT16+AV16+AX16+AZ16+BB16&gt;10,10,AT16+AV16+AX16+AZ16+BB16)</f>
        <v>12</v>
      </c>
      <c r="BH16" s="87">
        <f t="shared" si="27"/>
        <v>191</v>
      </c>
      <c r="BI16" s="119"/>
    </row>
    <row r="17" spans="1:61" ht="12.75">
      <c r="A17" s="127">
        <v>10</v>
      </c>
      <c r="B17" s="31" t="s">
        <v>138</v>
      </c>
      <c r="C17" s="31" t="s">
        <v>139</v>
      </c>
      <c r="D17" s="92">
        <v>71</v>
      </c>
      <c r="E17" s="45">
        <v>15</v>
      </c>
      <c r="F17" s="41">
        <f t="shared" si="2"/>
        <v>90</v>
      </c>
      <c r="G17" s="47"/>
      <c r="H17" s="41">
        <f t="shared" si="3"/>
        <v>0</v>
      </c>
      <c r="I17" s="42">
        <v>5</v>
      </c>
      <c r="J17" s="70">
        <f aca="true" t="shared" si="28" ref="J17:J34">IF(I17&lt;=4,I17*3,12+(I17-4)*3*2/3)</f>
        <v>14</v>
      </c>
      <c r="K17" s="47"/>
      <c r="L17" s="70">
        <f t="shared" si="4"/>
        <v>0</v>
      </c>
      <c r="M17" s="47"/>
      <c r="N17" s="41">
        <f t="shared" si="5"/>
        <v>0</v>
      </c>
      <c r="O17" s="47"/>
      <c r="P17" s="41">
        <f t="shared" si="6"/>
        <v>0</v>
      </c>
      <c r="Q17" s="47"/>
      <c r="R17" s="41">
        <f t="shared" si="7"/>
        <v>0</v>
      </c>
      <c r="S17" s="47">
        <v>5</v>
      </c>
      <c r="T17" s="41">
        <f t="shared" si="8"/>
        <v>10</v>
      </c>
      <c r="U17" s="47">
        <v>9</v>
      </c>
      <c r="V17" s="41">
        <f t="shared" si="9"/>
        <v>27</v>
      </c>
      <c r="W17" s="47">
        <v>1</v>
      </c>
      <c r="X17" s="43">
        <f t="shared" si="10"/>
        <v>1</v>
      </c>
      <c r="Y17" s="47"/>
      <c r="Z17" s="41">
        <f t="shared" si="11"/>
        <v>0</v>
      </c>
      <c r="AA17" s="47"/>
      <c r="AB17" s="41">
        <f t="shared" si="12"/>
        <v>0</v>
      </c>
      <c r="AC17" s="47" t="s">
        <v>97</v>
      </c>
      <c r="AD17" s="41">
        <f t="shared" si="13"/>
        <v>10</v>
      </c>
      <c r="AE17" s="74">
        <f t="shared" si="14"/>
        <v>152</v>
      </c>
      <c r="AF17" s="45" t="s">
        <v>97</v>
      </c>
      <c r="AG17" s="41">
        <f t="shared" si="15"/>
        <v>6</v>
      </c>
      <c r="AH17" s="47">
        <v>1</v>
      </c>
      <c r="AI17" s="41">
        <f t="shared" si="16"/>
        <v>4</v>
      </c>
      <c r="AJ17" s="47"/>
      <c r="AK17" s="41">
        <f t="shared" si="17"/>
        <v>0</v>
      </c>
      <c r="AL17" s="47"/>
      <c r="AM17" s="48">
        <f t="shared" si="18"/>
        <v>0</v>
      </c>
      <c r="AN17" s="85">
        <f t="shared" si="19"/>
        <v>10</v>
      </c>
      <c r="AO17" s="45"/>
      <c r="AP17" s="41">
        <f t="shared" si="20"/>
        <v>0</v>
      </c>
      <c r="AQ17" s="47" t="s">
        <v>97</v>
      </c>
      <c r="AR17" s="46">
        <f t="shared" si="0"/>
        <v>12</v>
      </c>
      <c r="AS17" s="47"/>
      <c r="AT17" s="41">
        <f t="shared" si="21"/>
        <v>0</v>
      </c>
      <c r="AU17" s="47"/>
      <c r="AV17" s="41">
        <f t="shared" si="22"/>
        <v>0</v>
      </c>
      <c r="AW17" s="47">
        <v>1</v>
      </c>
      <c r="AX17" s="41">
        <f t="shared" si="23"/>
        <v>1</v>
      </c>
      <c r="AY17" s="47">
        <v>2</v>
      </c>
      <c r="AZ17" s="41">
        <f t="shared" si="24"/>
        <v>10</v>
      </c>
      <c r="BA17" s="47"/>
      <c r="BB17" s="41">
        <f t="shared" si="25"/>
        <v>0</v>
      </c>
      <c r="BC17" s="47"/>
      <c r="BD17" s="48">
        <f t="shared" si="1"/>
        <v>0</v>
      </c>
      <c r="BE17" s="47"/>
      <c r="BF17" s="48">
        <f t="shared" si="26"/>
        <v>0</v>
      </c>
      <c r="BG17" s="88">
        <v>23</v>
      </c>
      <c r="BH17" s="87">
        <f t="shared" si="27"/>
        <v>185</v>
      </c>
      <c r="BI17" s="119"/>
    </row>
    <row r="18" spans="1:61" ht="12.75">
      <c r="A18" s="127">
        <v>11</v>
      </c>
      <c r="B18" s="31" t="s">
        <v>150</v>
      </c>
      <c r="C18" s="31" t="s">
        <v>151</v>
      </c>
      <c r="D18" s="92">
        <v>69</v>
      </c>
      <c r="E18" s="45">
        <v>16</v>
      </c>
      <c r="F18" s="41">
        <f t="shared" si="2"/>
        <v>96</v>
      </c>
      <c r="G18" s="47"/>
      <c r="H18" s="41">
        <f t="shared" si="3"/>
        <v>0</v>
      </c>
      <c r="I18" s="42">
        <v>1</v>
      </c>
      <c r="J18" s="70">
        <f t="shared" si="28"/>
        <v>3</v>
      </c>
      <c r="K18" s="47"/>
      <c r="L18" s="70">
        <f t="shared" si="4"/>
        <v>0</v>
      </c>
      <c r="M18" s="47"/>
      <c r="N18" s="41">
        <f t="shared" si="5"/>
        <v>0</v>
      </c>
      <c r="O18" s="47"/>
      <c r="P18" s="41">
        <f t="shared" si="6"/>
        <v>0</v>
      </c>
      <c r="Q18" s="47"/>
      <c r="R18" s="41">
        <f t="shared" si="7"/>
        <v>0</v>
      </c>
      <c r="S18" s="47">
        <v>5</v>
      </c>
      <c r="T18" s="41">
        <f t="shared" si="8"/>
        <v>10</v>
      </c>
      <c r="U18" s="47">
        <v>6</v>
      </c>
      <c r="V18" s="41">
        <f t="shared" si="9"/>
        <v>18</v>
      </c>
      <c r="W18" s="47">
        <v>5</v>
      </c>
      <c r="X18" s="43">
        <f t="shared" si="10"/>
        <v>5</v>
      </c>
      <c r="Y18" s="47"/>
      <c r="Z18" s="41">
        <f t="shared" si="11"/>
        <v>0</v>
      </c>
      <c r="AA18" s="47"/>
      <c r="AB18" s="41">
        <f t="shared" si="12"/>
        <v>0</v>
      </c>
      <c r="AC18" s="47" t="s">
        <v>97</v>
      </c>
      <c r="AD18" s="41">
        <f t="shared" si="13"/>
        <v>10</v>
      </c>
      <c r="AE18" s="74">
        <f t="shared" si="14"/>
        <v>142</v>
      </c>
      <c r="AF18" s="45" t="s">
        <v>97</v>
      </c>
      <c r="AG18" s="41">
        <f t="shared" si="15"/>
        <v>6</v>
      </c>
      <c r="AH18" s="47"/>
      <c r="AI18" s="41">
        <f t="shared" si="16"/>
        <v>0</v>
      </c>
      <c r="AJ18" s="47">
        <v>2</v>
      </c>
      <c r="AK18" s="41">
        <f t="shared" si="17"/>
        <v>6</v>
      </c>
      <c r="AL18" s="47"/>
      <c r="AM18" s="48">
        <f t="shared" si="18"/>
        <v>0</v>
      </c>
      <c r="AN18" s="85">
        <f t="shared" si="19"/>
        <v>12</v>
      </c>
      <c r="AO18" s="45"/>
      <c r="AP18" s="41">
        <f t="shared" si="20"/>
        <v>0</v>
      </c>
      <c r="AQ18" s="47" t="s">
        <v>97</v>
      </c>
      <c r="AR18" s="46">
        <f t="shared" si="0"/>
        <v>12</v>
      </c>
      <c r="AS18" s="47"/>
      <c r="AT18" s="41">
        <f t="shared" si="21"/>
        <v>0</v>
      </c>
      <c r="AU18" s="47"/>
      <c r="AV18" s="41">
        <f t="shared" si="22"/>
        <v>0</v>
      </c>
      <c r="AW18" s="47"/>
      <c r="AX18" s="41">
        <f t="shared" si="23"/>
        <v>0</v>
      </c>
      <c r="AY18" s="47">
        <v>1</v>
      </c>
      <c r="AZ18" s="41">
        <f t="shared" si="24"/>
        <v>5</v>
      </c>
      <c r="BA18" s="47"/>
      <c r="BB18" s="41">
        <f t="shared" si="25"/>
        <v>0</v>
      </c>
      <c r="BC18" s="47"/>
      <c r="BD18" s="48">
        <f t="shared" si="1"/>
        <v>0</v>
      </c>
      <c r="BE18" s="47"/>
      <c r="BF18" s="48">
        <f t="shared" si="26"/>
        <v>0</v>
      </c>
      <c r="BG18" s="88">
        <f>AP18+AR18+BF18+IF(AT18+AV18+AX18+AZ18+BB18&gt;10,10,AT18+AV18+AX18+AZ18+BB18)</f>
        <v>17</v>
      </c>
      <c r="BH18" s="87">
        <f t="shared" si="27"/>
        <v>171</v>
      </c>
      <c r="BI18" s="119"/>
    </row>
    <row r="19" spans="1:61" ht="12.75">
      <c r="A19" s="127" t="s">
        <v>164</v>
      </c>
      <c r="B19" s="31" t="s">
        <v>121</v>
      </c>
      <c r="C19" s="31" t="s">
        <v>122</v>
      </c>
      <c r="D19" s="92">
        <v>74</v>
      </c>
      <c r="E19" s="45">
        <v>12</v>
      </c>
      <c r="F19" s="41">
        <f t="shared" si="2"/>
        <v>72</v>
      </c>
      <c r="G19" s="47"/>
      <c r="H19" s="41">
        <f t="shared" si="3"/>
        <v>0</v>
      </c>
      <c r="I19" s="42"/>
      <c r="J19" s="70">
        <f t="shared" si="28"/>
        <v>0</v>
      </c>
      <c r="K19" s="47"/>
      <c r="L19" s="70">
        <f t="shared" si="4"/>
        <v>0</v>
      </c>
      <c r="M19" s="47">
        <v>1</v>
      </c>
      <c r="N19" s="41">
        <f t="shared" si="5"/>
        <v>3</v>
      </c>
      <c r="O19" s="47"/>
      <c r="P19" s="41">
        <f t="shared" si="6"/>
        <v>0</v>
      </c>
      <c r="Q19" s="47"/>
      <c r="R19" s="41">
        <f t="shared" si="7"/>
        <v>0</v>
      </c>
      <c r="S19" s="47">
        <v>5</v>
      </c>
      <c r="T19" s="41">
        <f t="shared" si="8"/>
        <v>10</v>
      </c>
      <c r="U19" s="47">
        <v>7</v>
      </c>
      <c r="V19" s="41">
        <f t="shared" si="9"/>
        <v>21</v>
      </c>
      <c r="W19" s="47"/>
      <c r="X19" s="43"/>
      <c r="Y19" s="47"/>
      <c r="Z19" s="41">
        <f t="shared" si="11"/>
        <v>0</v>
      </c>
      <c r="AA19" s="47"/>
      <c r="AB19" s="41">
        <f t="shared" si="12"/>
        <v>0</v>
      </c>
      <c r="AC19" s="47" t="s">
        <v>97</v>
      </c>
      <c r="AD19" s="41">
        <f t="shared" si="13"/>
        <v>10</v>
      </c>
      <c r="AE19" s="74">
        <v>116</v>
      </c>
      <c r="AF19" s="45" t="s">
        <v>97</v>
      </c>
      <c r="AG19" s="41">
        <f t="shared" si="15"/>
        <v>6</v>
      </c>
      <c r="AH19" s="47">
        <v>1</v>
      </c>
      <c r="AI19" s="41">
        <f t="shared" si="16"/>
        <v>4</v>
      </c>
      <c r="AJ19" s="47"/>
      <c r="AK19" s="41">
        <f t="shared" si="17"/>
        <v>0</v>
      </c>
      <c r="AL19" s="47"/>
      <c r="AM19" s="48">
        <f t="shared" si="18"/>
        <v>0</v>
      </c>
      <c r="AN19" s="85">
        <f t="shared" si="19"/>
        <v>10</v>
      </c>
      <c r="AO19" s="45"/>
      <c r="AP19" s="41">
        <f t="shared" si="20"/>
        <v>0</v>
      </c>
      <c r="AQ19" s="47" t="s">
        <v>97</v>
      </c>
      <c r="AR19" s="46">
        <f t="shared" si="0"/>
        <v>12</v>
      </c>
      <c r="AS19" s="47"/>
      <c r="AT19" s="41">
        <f t="shared" si="21"/>
        <v>0</v>
      </c>
      <c r="AU19" s="47">
        <v>1</v>
      </c>
      <c r="AV19" s="41">
        <f t="shared" si="22"/>
        <v>3</v>
      </c>
      <c r="AW19" s="47">
        <v>1</v>
      </c>
      <c r="AX19" s="41">
        <f t="shared" si="23"/>
        <v>1</v>
      </c>
      <c r="AY19" s="47"/>
      <c r="AZ19" s="41">
        <f t="shared" si="24"/>
        <v>0</v>
      </c>
      <c r="BA19" s="47"/>
      <c r="BB19" s="41">
        <f t="shared" si="25"/>
        <v>0</v>
      </c>
      <c r="BC19" s="47"/>
      <c r="BD19" s="48">
        <f t="shared" si="1"/>
        <v>0</v>
      </c>
      <c r="BE19" s="47"/>
      <c r="BF19" s="48">
        <f t="shared" si="26"/>
        <v>0</v>
      </c>
      <c r="BG19" s="88">
        <f>AP19+AR19+BF19+IF(AT19+AV19+AX19+AZ19+BB19&gt;10,10,AT19+AV19+AX19+AZ19+BB19)</f>
        <v>16</v>
      </c>
      <c r="BH19" s="87">
        <v>142</v>
      </c>
      <c r="BI19" s="119"/>
    </row>
    <row r="20" spans="1:61" ht="12.75">
      <c r="A20" s="127">
        <v>13</v>
      </c>
      <c r="B20" s="31" t="s">
        <v>142</v>
      </c>
      <c r="C20" s="31" t="s">
        <v>143</v>
      </c>
      <c r="D20" s="92">
        <v>68</v>
      </c>
      <c r="E20" s="45">
        <v>7</v>
      </c>
      <c r="F20" s="41">
        <f t="shared" si="2"/>
        <v>42</v>
      </c>
      <c r="G20" s="47"/>
      <c r="H20" s="41">
        <f t="shared" si="3"/>
        <v>0</v>
      </c>
      <c r="I20" s="42">
        <v>16</v>
      </c>
      <c r="J20" s="70">
        <f t="shared" si="28"/>
        <v>36</v>
      </c>
      <c r="K20" s="47"/>
      <c r="L20" s="70">
        <f t="shared" si="4"/>
        <v>0</v>
      </c>
      <c r="M20" s="47"/>
      <c r="N20" s="41">
        <f t="shared" si="5"/>
        <v>0</v>
      </c>
      <c r="O20" s="47"/>
      <c r="P20" s="41">
        <f t="shared" si="6"/>
        <v>0</v>
      </c>
      <c r="Q20" s="47"/>
      <c r="R20" s="41">
        <f t="shared" si="7"/>
        <v>0</v>
      </c>
      <c r="S20" s="47">
        <v>5</v>
      </c>
      <c r="T20" s="41">
        <f t="shared" si="8"/>
        <v>10</v>
      </c>
      <c r="U20" s="47">
        <v>1</v>
      </c>
      <c r="V20" s="41">
        <f t="shared" si="9"/>
        <v>3</v>
      </c>
      <c r="W20" s="47">
        <v>1</v>
      </c>
      <c r="X20" s="43">
        <f t="shared" si="10"/>
        <v>1</v>
      </c>
      <c r="Y20" s="47"/>
      <c r="Z20" s="41">
        <f t="shared" si="11"/>
        <v>0</v>
      </c>
      <c r="AA20" s="47"/>
      <c r="AB20" s="41">
        <f t="shared" si="12"/>
        <v>0</v>
      </c>
      <c r="AC20" s="47"/>
      <c r="AD20" s="41">
        <f t="shared" si="13"/>
        <v>0</v>
      </c>
      <c r="AE20" s="74">
        <f t="shared" si="14"/>
        <v>92</v>
      </c>
      <c r="AF20" s="45" t="s">
        <v>97</v>
      </c>
      <c r="AG20" s="41">
        <f t="shared" si="15"/>
        <v>6</v>
      </c>
      <c r="AH20" s="47"/>
      <c r="AI20" s="41">
        <f t="shared" si="16"/>
        <v>0</v>
      </c>
      <c r="AJ20" s="47">
        <v>1</v>
      </c>
      <c r="AK20" s="41">
        <f t="shared" si="17"/>
        <v>3</v>
      </c>
      <c r="AL20" s="47"/>
      <c r="AM20" s="48">
        <f t="shared" si="18"/>
        <v>0</v>
      </c>
      <c r="AN20" s="85">
        <f t="shared" si="19"/>
        <v>9</v>
      </c>
      <c r="AO20" s="45"/>
      <c r="AP20" s="41">
        <f t="shared" si="20"/>
        <v>0</v>
      </c>
      <c r="AQ20" s="47" t="s">
        <v>97</v>
      </c>
      <c r="AR20" s="46">
        <f t="shared" si="0"/>
        <v>12</v>
      </c>
      <c r="AS20" s="47"/>
      <c r="AT20" s="41">
        <f t="shared" si="21"/>
        <v>0</v>
      </c>
      <c r="AU20" s="47"/>
      <c r="AV20" s="41">
        <f t="shared" si="22"/>
        <v>0</v>
      </c>
      <c r="AW20" s="47"/>
      <c r="AX20" s="41">
        <f t="shared" si="23"/>
        <v>0</v>
      </c>
      <c r="AY20" s="47"/>
      <c r="AZ20" s="41">
        <f t="shared" si="24"/>
        <v>0</v>
      </c>
      <c r="BA20" s="47"/>
      <c r="BB20" s="41">
        <f t="shared" si="25"/>
        <v>0</v>
      </c>
      <c r="BC20" s="47"/>
      <c r="BD20" s="48">
        <f t="shared" si="1"/>
        <v>0</v>
      </c>
      <c r="BE20" s="47"/>
      <c r="BF20" s="48">
        <f t="shared" si="26"/>
        <v>0</v>
      </c>
      <c r="BG20" s="88">
        <f>AP20+AR20+BF20+IF(AT20+AV20+AX20+AZ20+BB20&gt;10,10,AT20+AV20+AX20+AZ20+BB20)</f>
        <v>12</v>
      </c>
      <c r="BH20" s="87">
        <f>AE20+AN20+BG20</f>
        <v>113</v>
      </c>
      <c r="BI20" s="119"/>
    </row>
    <row r="21" spans="1:61" ht="12.75">
      <c r="A21" s="127" t="s">
        <v>162</v>
      </c>
      <c r="B21" s="31" t="s">
        <v>127</v>
      </c>
      <c r="C21" s="31" t="s">
        <v>128</v>
      </c>
      <c r="D21" s="92">
        <v>60</v>
      </c>
      <c r="E21" s="45">
        <v>6</v>
      </c>
      <c r="F21" s="41">
        <f t="shared" si="2"/>
        <v>36</v>
      </c>
      <c r="G21" s="47"/>
      <c r="H21" s="41">
        <f t="shared" si="3"/>
        <v>0</v>
      </c>
      <c r="I21" s="42">
        <v>6</v>
      </c>
      <c r="J21" s="70">
        <f t="shared" si="28"/>
        <v>16</v>
      </c>
      <c r="K21" s="47"/>
      <c r="L21" s="70">
        <f t="shared" si="4"/>
        <v>0</v>
      </c>
      <c r="M21" s="47">
        <v>2</v>
      </c>
      <c r="N21" s="41">
        <f t="shared" si="5"/>
        <v>6</v>
      </c>
      <c r="O21" s="47"/>
      <c r="P21" s="41">
        <f t="shared" si="6"/>
        <v>0</v>
      </c>
      <c r="Q21" s="47"/>
      <c r="R21" s="41">
        <f t="shared" si="7"/>
        <v>0</v>
      </c>
      <c r="S21" s="47">
        <v>5</v>
      </c>
      <c r="T21" s="41">
        <f t="shared" si="8"/>
        <v>10</v>
      </c>
      <c r="U21" s="47">
        <v>1</v>
      </c>
      <c r="V21" s="41">
        <f t="shared" si="9"/>
        <v>3</v>
      </c>
      <c r="W21" s="47">
        <v>1</v>
      </c>
      <c r="X21" s="43">
        <f t="shared" si="10"/>
        <v>1</v>
      </c>
      <c r="Y21" s="47"/>
      <c r="Z21" s="41">
        <f t="shared" si="11"/>
        <v>0</v>
      </c>
      <c r="AA21" s="47"/>
      <c r="AB21" s="41">
        <f t="shared" si="12"/>
        <v>0</v>
      </c>
      <c r="AC21" s="47" t="s">
        <v>97</v>
      </c>
      <c r="AD21" s="41">
        <f t="shared" si="13"/>
        <v>10</v>
      </c>
      <c r="AE21" s="74">
        <f t="shared" si="14"/>
        <v>82</v>
      </c>
      <c r="AF21" s="45" t="s">
        <v>97</v>
      </c>
      <c r="AG21" s="41">
        <f t="shared" si="15"/>
        <v>6</v>
      </c>
      <c r="AH21" s="47"/>
      <c r="AI21" s="41">
        <f t="shared" si="16"/>
        <v>0</v>
      </c>
      <c r="AJ21" s="47"/>
      <c r="AK21" s="41"/>
      <c r="AL21" s="47" t="s">
        <v>97</v>
      </c>
      <c r="AM21" s="48">
        <f t="shared" si="18"/>
        <v>6</v>
      </c>
      <c r="AN21" s="85">
        <f t="shared" si="19"/>
        <v>12</v>
      </c>
      <c r="AO21" s="45"/>
      <c r="AP21" s="41">
        <v>0</v>
      </c>
      <c r="AQ21" s="47" t="s">
        <v>97</v>
      </c>
      <c r="AR21" s="46">
        <f t="shared" si="0"/>
        <v>12</v>
      </c>
      <c r="AS21" s="47"/>
      <c r="AT21" s="41">
        <f t="shared" si="21"/>
        <v>0</v>
      </c>
      <c r="AU21" s="47"/>
      <c r="AV21" s="41">
        <f t="shared" si="22"/>
        <v>0</v>
      </c>
      <c r="AW21" s="47"/>
      <c r="AX21" s="41">
        <f t="shared" si="23"/>
        <v>0</v>
      </c>
      <c r="AY21" s="47"/>
      <c r="AZ21" s="41">
        <f t="shared" si="24"/>
        <v>0</v>
      </c>
      <c r="BA21" s="47"/>
      <c r="BB21" s="41">
        <f t="shared" si="25"/>
        <v>0</v>
      </c>
      <c r="BC21" s="47"/>
      <c r="BD21" s="48">
        <f t="shared" si="1"/>
        <v>0</v>
      </c>
      <c r="BE21" s="47"/>
      <c r="BF21" s="48">
        <f t="shared" si="26"/>
        <v>0</v>
      </c>
      <c r="BG21" s="88">
        <f>AP21+AR21+BF21+IF(AT21+AV21+AX21+AZ21+BB21&gt;10,10,AT21+AV21+AX21+AZ21+BB21)</f>
        <v>12</v>
      </c>
      <c r="BH21" s="87">
        <v>106</v>
      </c>
      <c r="BI21" s="119"/>
    </row>
    <row r="22" spans="1:61" ht="12.75">
      <c r="A22" s="127">
        <v>15</v>
      </c>
      <c r="B22" s="31" t="s">
        <v>148</v>
      </c>
      <c r="C22" s="31" t="s">
        <v>149</v>
      </c>
      <c r="D22" s="92">
        <v>73</v>
      </c>
      <c r="E22" s="45">
        <v>6</v>
      </c>
      <c r="F22" s="41">
        <f t="shared" si="2"/>
        <v>36</v>
      </c>
      <c r="G22" s="47"/>
      <c r="H22" s="41">
        <f t="shared" si="3"/>
        <v>0</v>
      </c>
      <c r="I22" s="42">
        <v>16</v>
      </c>
      <c r="J22" s="70">
        <f t="shared" si="28"/>
        <v>36</v>
      </c>
      <c r="K22" s="47"/>
      <c r="L22" s="70">
        <f t="shared" si="4"/>
        <v>0</v>
      </c>
      <c r="M22" s="47"/>
      <c r="N22" s="41">
        <f t="shared" si="5"/>
        <v>0</v>
      </c>
      <c r="O22" s="47"/>
      <c r="P22" s="41">
        <f t="shared" si="6"/>
        <v>0</v>
      </c>
      <c r="Q22" s="47"/>
      <c r="R22" s="41">
        <f t="shared" si="7"/>
        <v>0</v>
      </c>
      <c r="S22" s="47">
        <v>5</v>
      </c>
      <c r="T22" s="41">
        <f t="shared" si="8"/>
        <v>10</v>
      </c>
      <c r="U22" s="47"/>
      <c r="V22" s="41">
        <f t="shared" si="9"/>
        <v>0</v>
      </c>
      <c r="W22" s="47">
        <v>1</v>
      </c>
      <c r="X22" s="43">
        <f t="shared" si="10"/>
        <v>1</v>
      </c>
      <c r="Y22" s="47"/>
      <c r="Z22" s="41">
        <f t="shared" si="11"/>
        <v>0</v>
      </c>
      <c r="AA22" s="47"/>
      <c r="AB22" s="41">
        <f t="shared" si="12"/>
        <v>0</v>
      </c>
      <c r="AC22" s="47"/>
      <c r="AD22" s="41">
        <f t="shared" si="13"/>
        <v>0</v>
      </c>
      <c r="AE22" s="74">
        <f t="shared" si="14"/>
        <v>83</v>
      </c>
      <c r="AF22" s="45"/>
      <c r="AG22" s="41">
        <f t="shared" si="15"/>
        <v>0</v>
      </c>
      <c r="AH22" s="47"/>
      <c r="AI22" s="41">
        <f t="shared" si="16"/>
        <v>0</v>
      </c>
      <c r="AJ22" s="47"/>
      <c r="AK22" s="41">
        <f t="shared" si="17"/>
        <v>0</v>
      </c>
      <c r="AL22" s="47"/>
      <c r="AM22" s="48">
        <f t="shared" si="18"/>
        <v>0</v>
      </c>
      <c r="AN22" s="85">
        <f t="shared" si="19"/>
        <v>0</v>
      </c>
      <c r="AO22" s="45"/>
      <c r="AP22" s="41">
        <f aca="true" t="shared" si="29" ref="AP22:AP33">AO22*3</f>
        <v>0</v>
      </c>
      <c r="AQ22" s="47" t="s">
        <v>97</v>
      </c>
      <c r="AR22" s="46">
        <f t="shared" si="0"/>
        <v>12</v>
      </c>
      <c r="AS22" s="47"/>
      <c r="AT22" s="41">
        <f t="shared" si="21"/>
        <v>0</v>
      </c>
      <c r="AU22" s="47"/>
      <c r="AV22" s="41">
        <f t="shared" si="22"/>
        <v>0</v>
      </c>
      <c r="AW22" s="47"/>
      <c r="AX22" s="41">
        <f t="shared" si="23"/>
        <v>0</v>
      </c>
      <c r="AY22" s="47"/>
      <c r="AZ22" s="41">
        <f t="shared" si="24"/>
        <v>0</v>
      </c>
      <c r="BA22" s="47"/>
      <c r="BB22" s="41">
        <f t="shared" si="25"/>
        <v>0</v>
      </c>
      <c r="BC22" s="47" t="s">
        <v>97</v>
      </c>
      <c r="BD22" s="48">
        <f t="shared" si="1"/>
        <v>1</v>
      </c>
      <c r="BE22" s="47"/>
      <c r="BF22" s="48">
        <f t="shared" si="26"/>
        <v>0</v>
      </c>
      <c r="BG22" s="88">
        <v>13</v>
      </c>
      <c r="BH22" s="87">
        <f aca="true" t="shared" si="30" ref="BH22:BH32">AE22+AN22+BG22</f>
        <v>96</v>
      </c>
      <c r="BI22" s="119"/>
    </row>
    <row r="23" spans="1:61" ht="12.75">
      <c r="A23" s="127">
        <v>16</v>
      </c>
      <c r="B23" s="31" t="s">
        <v>133</v>
      </c>
      <c r="C23" s="31" t="s">
        <v>134</v>
      </c>
      <c r="D23" s="92">
        <v>75</v>
      </c>
      <c r="E23" s="45">
        <v>7</v>
      </c>
      <c r="F23" s="41">
        <f t="shared" si="2"/>
        <v>42</v>
      </c>
      <c r="G23" s="47"/>
      <c r="H23" s="41">
        <f t="shared" si="3"/>
        <v>0</v>
      </c>
      <c r="I23" s="42">
        <v>5</v>
      </c>
      <c r="J23" s="70">
        <f t="shared" si="28"/>
        <v>14</v>
      </c>
      <c r="K23" s="47"/>
      <c r="L23" s="70">
        <f t="shared" si="4"/>
        <v>0</v>
      </c>
      <c r="M23" s="47"/>
      <c r="N23" s="41">
        <f t="shared" si="5"/>
        <v>0</v>
      </c>
      <c r="O23" s="47"/>
      <c r="P23" s="41">
        <f t="shared" si="6"/>
        <v>0</v>
      </c>
      <c r="Q23" s="47"/>
      <c r="R23" s="41">
        <f t="shared" si="7"/>
        <v>0</v>
      </c>
      <c r="S23" s="47">
        <v>5</v>
      </c>
      <c r="T23" s="41">
        <f t="shared" si="8"/>
        <v>10</v>
      </c>
      <c r="U23" s="47">
        <v>1</v>
      </c>
      <c r="V23" s="41">
        <f t="shared" si="9"/>
        <v>3</v>
      </c>
      <c r="W23" s="47">
        <v>1</v>
      </c>
      <c r="X23" s="43">
        <f t="shared" si="10"/>
        <v>1</v>
      </c>
      <c r="Y23" s="47"/>
      <c r="Z23" s="41">
        <f t="shared" si="11"/>
        <v>0</v>
      </c>
      <c r="AA23" s="47"/>
      <c r="AB23" s="41">
        <f t="shared" si="12"/>
        <v>0</v>
      </c>
      <c r="AC23" s="47"/>
      <c r="AD23" s="41">
        <f t="shared" si="13"/>
        <v>0</v>
      </c>
      <c r="AE23" s="74">
        <f t="shared" si="14"/>
        <v>70</v>
      </c>
      <c r="AF23" s="45" t="s">
        <v>97</v>
      </c>
      <c r="AG23" s="41">
        <f t="shared" si="15"/>
        <v>6</v>
      </c>
      <c r="AH23" s="47">
        <v>1</v>
      </c>
      <c r="AI23" s="41">
        <f t="shared" si="16"/>
        <v>4</v>
      </c>
      <c r="AJ23" s="47"/>
      <c r="AK23" s="41">
        <f t="shared" si="17"/>
        <v>0</v>
      </c>
      <c r="AL23" s="47"/>
      <c r="AM23" s="48">
        <f t="shared" si="18"/>
        <v>0</v>
      </c>
      <c r="AN23" s="85">
        <f t="shared" si="19"/>
        <v>10</v>
      </c>
      <c r="AO23" s="45"/>
      <c r="AP23" s="41">
        <f t="shared" si="29"/>
        <v>0</v>
      </c>
      <c r="AQ23" s="47" t="s">
        <v>97</v>
      </c>
      <c r="AR23" s="46">
        <f t="shared" si="0"/>
        <v>12</v>
      </c>
      <c r="AS23" s="47"/>
      <c r="AT23" s="41">
        <f t="shared" si="21"/>
        <v>0</v>
      </c>
      <c r="AU23" s="47"/>
      <c r="AV23" s="41">
        <f t="shared" si="22"/>
        <v>0</v>
      </c>
      <c r="AW23" s="47"/>
      <c r="AX23" s="41">
        <f t="shared" si="23"/>
        <v>0</v>
      </c>
      <c r="AY23" s="47"/>
      <c r="AZ23" s="41">
        <f t="shared" si="24"/>
        <v>0</v>
      </c>
      <c r="BA23" s="47"/>
      <c r="BB23" s="41">
        <f t="shared" si="25"/>
        <v>0</v>
      </c>
      <c r="BC23" s="47"/>
      <c r="BD23" s="48">
        <f t="shared" si="1"/>
        <v>0</v>
      </c>
      <c r="BE23" s="47"/>
      <c r="BF23" s="48">
        <f t="shared" si="26"/>
        <v>0</v>
      </c>
      <c r="BG23" s="88">
        <f aca="true" t="shared" si="31" ref="BG23:BG34">AP23+AR23+BF23+IF(AT23+AV23+AX23+AZ23+BB23&gt;10,10,AT23+AV23+AX23+AZ23+BB23)</f>
        <v>12</v>
      </c>
      <c r="BH23" s="87">
        <f t="shared" si="30"/>
        <v>92</v>
      </c>
      <c r="BI23" s="119"/>
    </row>
    <row r="24" spans="1:61" ht="12.75">
      <c r="A24" s="127">
        <v>17</v>
      </c>
      <c r="B24" s="31" t="s">
        <v>144</v>
      </c>
      <c r="C24" s="31" t="s">
        <v>145</v>
      </c>
      <c r="D24" s="92">
        <v>69</v>
      </c>
      <c r="E24" s="45">
        <v>7</v>
      </c>
      <c r="F24" s="41">
        <f t="shared" si="2"/>
        <v>42</v>
      </c>
      <c r="G24" s="47"/>
      <c r="H24" s="41">
        <f t="shared" si="3"/>
        <v>0</v>
      </c>
      <c r="I24" s="42">
        <v>3</v>
      </c>
      <c r="J24" s="70">
        <f t="shared" si="28"/>
        <v>9</v>
      </c>
      <c r="K24" s="47"/>
      <c r="L24" s="70">
        <f t="shared" si="4"/>
        <v>0</v>
      </c>
      <c r="M24" s="47"/>
      <c r="N24" s="41">
        <f t="shared" si="5"/>
        <v>0</v>
      </c>
      <c r="O24" s="47"/>
      <c r="P24" s="41">
        <f t="shared" si="6"/>
        <v>0</v>
      </c>
      <c r="Q24" s="47"/>
      <c r="R24" s="41">
        <f t="shared" si="7"/>
        <v>0</v>
      </c>
      <c r="S24" s="47">
        <v>5</v>
      </c>
      <c r="T24" s="41">
        <f t="shared" si="8"/>
        <v>10</v>
      </c>
      <c r="U24" s="47">
        <v>1</v>
      </c>
      <c r="V24" s="41">
        <f t="shared" si="9"/>
        <v>3</v>
      </c>
      <c r="W24" s="47">
        <v>1</v>
      </c>
      <c r="X24" s="43">
        <f t="shared" si="10"/>
        <v>1</v>
      </c>
      <c r="Y24" s="47"/>
      <c r="Z24" s="41">
        <f t="shared" si="11"/>
        <v>0</v>
      </c>
      <c r="AA24" s="47"/>
      <c r="AB24" s="41">
        <f t="shared" si="12"/>
        <v>0</v>
      </c>
      <c r="AC24" s="47"/>
      <c r="AD24" s="41">
        <f t="shared" si="13"/>
        <v>0</v>
      </c>
      <c r="AE24" s="74">
        <f t="shared" si="14"/>
        <v>65</v>
      </c>
      <c r="AF24" s="45" t="s">
        <v>97</v>
      </c>
      <c r="AG24" s="41">
        <f t="shared" si="15"/>
        <v>6</v>
      </c>
      <c r="AH24" s="47"/>
      <c r="AI24" s="41">
        <f t="shared" si="16"/>
        <v>0</v>
      </c>
      <c r="AJ24" s="47">
        <v>1</v>
      </c>
      <c r="AK24" s="41">
        <f t="shared" si="17"/>
        <v>3</v>
      </c>
      <c r="AL24" s="47"/>
      <c r="AM24" s="48">
        <f t="shared" si="18"/>
        <v>0</v>
      </c>
      <c r="AN24" s="85">
        <f t="shared" si="19"/>
        <v>9</v>
      </c>
      <c r="AO24" s="45"/>
      <c r="AP24" s="41">
        <f t="shared" si="29"/>
        <v>0</v>
      </c>
      <c r="AQ24" s="47" t="s">
        <v>97</v>
      </c>
      <c r="AR24" s="46">
        <f t="shared" si="0"/>
        <v>12</v>
      </c>
      <c r="AS24" s="47"/>
      <c r="AT24" s="41">
        <f t="shared" si="21"/>
        <v>0</v>
      </c>
      <c r="AU24" s="47"/>
      <c r="AV24" s="41">
        <f t="shared" si="22"/>
        <v>0</v>
      </c>
      <c r="AW24" s="47"/>
      <c r="AX24" s="41">
        <f t="shared" si="23"/>
        <v>0</v>
      </c>
      <c r="AY24" s="47">
        <v>1</v>
      </c>
      <c r="AZ24" s="41">
        <f t="shared" si="24"/>
        <v>5</v>
      </c>
      <c r="BA24" s="47"/>
      <c r="BB24" s="41">
        <f t="shared" si="25"/>
        <v>0</v>
      </c>
      <c r="BC24" s="47"/>
      <c r="BD24" s="48">
        <f t="shared" si="1"/>
        <v>0</v>
      </c>
      <c r="BE24" s="47"/>
      <c r="BF24" s="48">
        <f t="shared" si="26"/>
        <v>0</v>
      </c>
      <c r="BG24" s="88">
        <f t="shared" si="31"/>
        <v>17</v>
      </c>
      <c r="BH24" s="87">
        <f t="shared" si="30"/>
        <v>91</v>
      </c>
      <c r="BI24" s="119"/>
    </row>
    <row r="25" spans="1:61" ht="12.75">
      <c r="A25" s="127" t="s">
        <v>163</v>
      </c>
      <c r="B25" s="31" t="s">
        <v>125</v>
      </c>
      <c r="C25" s="31" t="s">
        <v>126</v>
      </c>
      <c r="D25" s="92">
        <v>67</v>
      </c>
      <c r="E25" s="45">
        <v>7</v>
      </c>
      <c r="F25" s="41">
        <f t="shared" si="2"/>
        <v>42</v>
      </c>
      <c r="G25" s="47"/>
      <c r="H25" s="41">
        <f t="shared" si="3"/>
        <v>0</v>
      </c>
      <c r="I25" s="42">
        <v>9</v>
      </c>
      <c r="J25" s="70">
        <f t="shared" si="28"/>
        <v>22</v>
      </c>
      <c r="K25" s="47"/>
      <c r="L25" s="70">
        <f t="shared" si="4"/>
        <v>0</v>
      </c>
      <c r="M25" s="47"/>
      <c r="N25" s="41">
        <f t="shared" si="5"/>
        <v>0</v>
      </c>
      <c r="O25" s="47"/>
      <c r="P25" s="41">
        <f t="shared" si="6"/>
        <v>0</v>
      </c>
      <c r="Q25" s="47"/>
      <c r="R25" s="41">
        <f t="shared" si="7"/>
        <v>0</v>
      </c>
      <c r="S25" s="47">
        <v>5</v>
      </c>
      <c r="T25" s="41">
        <f t="shared" si="8"/>
        <v>10</v>
      </c>
      <c r="U25" s="47">
        <v>1</v>
      </c>
      <c r="V25" s="41">
        <f t="shared" si="9"/>
        <v>3</v>
      </c>
      <c r="W25" s="47">
        <v>1</v>
      </c>
      <c r="X25" s="43">
        <f t="shared" si="10"/>
        <v>1</v>
      </c>
      <c r="Y25" s="47"/>
      <c r="Z25" s="41">
        <f t="shared" si="11"/>
        <v>0</v>
      </c>
      <c r="AA25" s="47"/>
      <c r="AB25" s="41">
        <f t="shared" si="12"/>
        <v>0</v>
      </c>
      <c r="AC25" s="47"/>
      <c r="AD25" s="41">
        <f t="shared" si="13"/>
        <v>0</v>
      </c>
      <c r="AE25" s="74">
        <f t="shared" si="14"/>
        <v>78</v>
      </c>
      <c r="AF25" s="45" t="s">
        <v>97</v>
      </c>
      <c r="AG25" s="41">
        <f t="shared" si="15"/>
        <v>6</v>
      </c>
      <c r="AH25" s="47"/>
      <c r="AI25" s="41">
        <f t="shared" si="16"/>
        <v>0</v>
      </c>
      <c r="AJ25" s="47"/>
      <c r="AK25" s="41">
        <f t="shared" si="17"/>
        <v>0</v>
      </c>
      <c r="AL25" s="47" t="s">
        <v>97</v>
      </c>
      <c r="AM25" s="48">
        <f t="shared" si="18"/>
        <v>6</v>
      </c>
      <c r="AN25" s="85">
        <f t="shared" si="19"/>
        <v>12</v>
      </c>
      <c r="AO25" s="45"/>
      <c r="AP25" s="41">
        <f t="shared" si="29"/>
        <v>0</v>
      </c>
      <c r="AQ25" s="47"/>
      <c r="AR25" s="46">
        <f t="shared" si="0"/>
        <v>0</v>
      </c>
      <c r="AS25" s="47"/>
      <c r="AT25" s="41">
        <f t="shared" si="21"/>
        <v>0</v>
      </c>
      <c r="AU25" s="47"/>
      <c r="AV25" s="41">
        <f t="shared" si="22"/>
        <v>0</v>
      </c>
      <c r="AW25" s="47"/>
      <c r="AX25" s="41">
        <f t="shared" si="23"/>
        <v>0</v>
      </c>
      <c r="AY25" s="47"/>
      <c r="AZ25" s="41">
        <f t="shared" si="24"/>
        <v>0</v>
      </c>
      <c r="BA25" s="47"/>
      <c r="BB25" s="41">
        <f t="shared" si="25"/>
        <v>0</v>
      </c>
      <c r="BC25" s="47"/>
      <c r="BD25" s="48">
        <f t="shared" si="1"/>
        <v>0</v>
      </c>
      <c r="BE25" s="47"/>
      <c r="BF25" s="48">
        <f t="shared" si="26"/>
        <v>0</v>
      </c>
      <c r="BG25" s="88">
        <f t="shared" si="31"/>
        <v>0</v>
      </c>
      <c r="BH25" s="87">
        <f t="shared" si="30"/>
        <v>90</v>
      </c>
      <c r="BI25" s="119"/>
    </row>
    <row r="26" spans="1:61" ht="12.75">
      <c r="A26" s="127">
        <v>19</v>
      </c>
      <c r="B26" s="31" t="s">
        <v>123</v>
      </c>
      <c r="C26" s="31" t="s">
        <v>124</v>
      </c>
      <c r="D26" s="92">
        <v>66</v>
      </c>
      <c r="E26" s="45">
        <v>5</v>
      </c>
      <c r="F26" s="41">
        <f t="shared" si="2"/>
        <v>30</v>
      </c>
      <c r="G26" s="47"/>
      <c r="H26" s="41">
        <f t="shared" si="3"/>
        <v>0</v>
      </c>
      <c r="I26" s="42">
        <v>9</v>
      </c>
      <c r="J26" s="70">
        <f t="shared" si="28"/>
        <v>22</v>
      </c>
      <c r="K26" s="47"/>
      <c r="L26" s="70">
        <f t="shared" si="4"/>
        <v>0</v>
      </c>
      <c r="M26" s="47">
        <v>1</v>
      </c>
      <c r="N26" s="41">
        <f t="shared" si="5"/>
        <v>3</v>
      </c>
      <c r="O26" s="47"/>
      <c r="P26" s="41">
        <f t="shared" si="6"/>
        <v>0</v>
      </c>
      <c r="Q26" s="47"/>
      <c r="R26" s="41">
        <f t="shared" si="7"/>
        <v>0</v>
      </c>
      <c r="S26" s="47">
        <v>5</v>
      </c>
      <c r="T26" s="41">
        <f t="shared" si="8"/>
        <v>10</v>
      </c>
      <c r="U26" s="47"/>
      <c r="V26" s="41">
        <f t="shared" si="9"/>
        <v>0</v>
      </c>
      <c r="W26" s="47"/>
      <c r="X26" s="43">
        <f t="shared" si="10"/>
        <v>0</v>
      </c>
      <c r="Y26" s="47"/>
      <c r="Z26" s="41">
        <f t="shared" si="11"/>
        <v>0</v>
      </c>
      <c r="AA26" s="47"/>
      <c r="AB26" s="41">
        <f t="shared" si="12"/>
        <v>0</v>
      </c>
      <c r="AC26" s="47"/>
      <c r="AD26" s="41">
        <f t="shared" si="13"/>
        <v>0</v>
      </c>
      <c r="AE26" s="74">
        <f t="shared" si="14"/>
        <v>65</v>
      </c>
      <c r="AF26" s="45" t="s">
        <v>97</v>
      </c>
      <c r="AG26" s="41">
        <f t="shared" si="15"/>
        <v>6</v>
      </c>
      <c r="AH26" s="47"/>
      <c r="AI26" s="41">
        <f t="shared" si="16"/>
        <v>0</v>
      </c>
      <c r="AJ26" s="47">
        <v>1</v>
      </c>
      <c r="AK26" s="41">
        <f t="shared" si="17"/>
        <v>3</v>
      </c>
      <c r="AL26" s="47"/>
      <c r="AM26" s="48">
        <f t="shared" si="18"/>
        <v>0</v>
      </c>
      <c r="AN26" s="85">
        <f t="shared" si="19"/>
        <v>9</v>
      </c>
      <c r="AO26" s="45"/>
      <c r="AP26" s="41">
        <f t="shared" si="29"/>
        <v>0</v>
      </c>
      <c r="AQ26" s="47" t="s">
        <v>97</v>
      </c>
      <c r="AR26" s="46">
        <f t="shared" si="0"/>
        <v>12</v>
      </c>
      <c r="AS26" s="47"/>
      <c r="AT26" s="41">
        <f t="shared" si="21"/>
        <v>0</v>
      </c>
      <c r="AU26" s="47"/>
      <c r="AV26" s="41">
        <f t="shared" si="22"/>
        <v>0</v>
      </c>
      <c r="AW26" s="47"/>
      <c r="AX26" s="41">
        <f t="shared" si="23"/>
        <v>0</v>
      </c>
      <c r="AY26" s="47"/>
      <c r="AZ26" s="41">
        <f t="shared" si="24"/>
        <v>0</v>
      </c>
      <c r="BA26" s="47"/>
      <c r="BB26" s="41">
        <f t="shared" si="25"/>
        <v>0</v>
      </c>
      <c r="BC26" s="47"/>
      <c r="BD26" s="48">
        <f t="shared" si="1"/>
        <v>0</v>
      </c>
      <c r="BE26" s="47"/>
      <c r="BF26" s="48">
        <f t="shared" si="26"/>
        <v>0</v>
      </c>
      <c r="BG26" s="88">
        <f t="shared" si="31"/>
        <v>12</v>
      </c>
      <c r="BH26" s="87">
        <f t="shared" si="30"/>
        <v>86</v>
      </c>
      <c r="BI26" s="119"/>
    </row>
    <row r="27" spans="1:61" ht="12.75">
      <c r="A27" s="127">
        <v>20</v>
      </c>
      <c r="B27" s="31" t="s">
        <v>115</v>
      </c>
      <c r="C27" s="31" t="s">
        <v>116</v>
      </c>
      <c r="D27" s="92">
        <v>66</v>
      </c>
      <c r="E27" s="45">
        <v>5</v>
      </c>
      <c r="F27" s="41">
        <f t="shared" si="2"/>
        <v>30</v>
      </c>
      <c r="G27" s="47"/>
      <c r="H27" s="41">
        <f t="shared" si="3"/>
        <v>0</v>
      </c>
      <c r="I27" s="42">
        <v>10</v>
      </c>
      <c r="J27" s="70">
        <f t="shared" si="28"/>
        <v>24</v>
      </c>
      <c r="K27" s="47"/>
      <c r="L27" s="70">
        <f t="shared" si="4"/>
        <v>0</v>
      </c>
      <c r="M27" s="47"/>
      <c r="N27" s="41">
        <f t="shared" si="5"/>
        <v>0</v>
      </c>
      <c r="O27" s="47"/>
      <c r="P27" s="41">
        <f t="shared" si="6"/>
        <v>0</v>
      </c>
      <c r="Q27" s="47"/>
      <c r="R27" s="41">
        <f t="shared" si="7"/>
        <v>0</v>
      </c>
      <c r="S27" s="47">
        <v>4</v>
      </c>
      <c r="T27" s="41">
        <f t="shared" si="8"/>
        <v>8</v>
      </c>
      <c r="U27" s="47"/>
      <c r="V27" s="41">
        <f t="shared" si="9"/>
        <v>0</v>
      </c>
      <c r="W27" s="47">
        <v>1</v>
      </c>
      <c r="X27" s="43">
        <f t="shared" si="10"/>
        <v>1</v>
      </c>
      <c r="Y27" s="47"/>
      <c r="Z27" s="41">
        <f t="shared" si="11"/>
        <v>0</v>
      </c>
      <c r="AA27" s="47"/>
      <c r="AB27" s="41">
        <f t="shared" si="12"/>
        <v>0</v>
      </c>
      <c r="AC27" s="47"/>
      <c r="AD27" s="41">
        <f t="shared" si="13"/>
        <v>0</v>
      </c>
      <c r="AE27" s="74">
        <f t="shared" si="14"/>
        <v>63</v>
      </c>
      <c r="AF27" s="45" t="s">
        <v>97</v>
      </c>
      <c r="AG27" s="41">
        <f t="shared" si="15"/>
        <v>6</v>
      </c>
      <c r="AH27" s="47"/>
      <c r="AI27" s="41">
        <f t="shared" si="16"/>
        <v>0</v>
      </c>
      <c r="AJ27" s="47"/>
      <c r="AK27" s="41">
        <f t="shared" si="17"/>
        <v>0</v>
      </c>
      <c r="AL27" s="47"/>
      <c r="AM27" s="48">
        <f t="shared" si="18"/>
        <v>0</v>
      </c>
      <c r="AN27" s="85">
        <f t="shared" si="19"/>
        <v>6</v>
      </c>
      <c r="AO27" s="45"/>
      <c r="AP27" s="41">
        <f t="shared" si="29"/>
        <v>0</v>
      </c>
      <c r="AQ27" s="47" t="s">
        <v>97</v>
      </c>
      <c r="AR27" s="46">
        <f t="shared" si="0"/>
        <v>12</v>
      </c>
      <c r="AS27" s="47"/>
      <c r="AT27" s="41">
        <f t="shared" si="21"/>
        <v>0</v>
      </c>
      <c r="AU27" s="47"/>
      <c r="AV27" s="41">
        <f t="shared" si="22"/>
        <v>0</v>
      </c>
      <c r="AW27" s="47">
        <v>1</v>
      </c>
      <c r="AX27" s="41">
        <f t="shared" si="23"/>
        <v>1</v>
      </c>
      <c r="AY27" s="47"/>
      <c r="AZ27" s="41">
        <f t="shared" si="24"/>
        <v>0</v>
      </c>
      <c r="BA27" s="47"/>
      <c r="BB27" s="41">
        <f t="shared" si="25"/>
        <v>0</v>
      </c>
      <c r="BC27" s="47"/>
      <c r="BD27" s="48">
        <f t="shared" si="1"/>
        <v>0</v>
      </c>
      <c r="BE27" s="47"/>
      <c r="BF27" s="48">
        <f t="shared" si="26"/>
        <v>0</v>
      </c>
      <c r="BG27" s="88">
        <f t="shared" si="31"/>
        <v>13</v>
      </c>
      <c r="BH27" s="87">
        <f t="shared" si="30"/>
        <v>82</v>
      </c>
      <c r="BI27" s="119"/>
    </row>
    <row r="28" spans="1:61" ht="12.75">
      <c r="A28" s="127">
        <v>21</v>
      </c>
      <c r="B28" s="31" t="s">
        <v>152</v>
      </c>
      <c r="C28" s="31" t="s">
        <v>153</v>
      </c>
      <c r="D28" s="92">
        <v>63</v>
      </c>
      <c r="E28" s="45">
        <v>7</v>
      </c>
      <c r="F28" s="41">
        <f t="shared" si="2"/>
        <v>42</v>
      </c>
      <c r="G28" s="47"/>
      <c r="H28" s="41">
        <f t="shared" si="3"/>
        <v>0</v>
      </c>
      <c r="I28" s="42">
        <v>2</v>
      </c>
      <c r="J28" s="70">
        <f t="shared" si="28"/>
        <v>6</v>
      </c>
      <c r="K28" s="47"/>
      <c r="L28" s="70">
        <f t="shared" si="4"/>
        <v>0</v>
      </c>
      <c r="M28" s="47"/>
      <c r="N28" s="41">
        <f t="shared" si="5"/>
        <v>0</v>
      </c>
      <c r="O28" s="47"/>
      <c r="P28" s="41">
        <f t="shared" si="6"/>
        <v>0</v>
      </c>
      <c r="Q28" s="47"/>
      <c r="R28" s="41">
        <f t="shared" si="7"/>
        <v>0</v>
      </c>
      <c r="S28" s="47">
        <v>5</v>
      </c>
      <c r="T28" s="41">
        <f t="shared" si="8"/>
        <v>10</v>
      </c>
      <c r="U28" s="47">
        <v>2</v>
      </c>
      <c r="V28" s="41">
        <f t="shared" si="9"/>
        <v>6</v>
      </c>
      <c r="W28" s="47"/>
      <c r="X28" s="43">
        <f t="shared" si="10"/>
        <v>0</v>
      </c>
      <c r="Y28" s="47"/>
      <c r="Z28" s="41">
        <f t="shared" si="11"/>
        <v>0</v>
      </c>
      <c r="AA28" s="47"/>
      <c r="AB28" s="41">
        <f t="shared" si="12"/>
        <v>0</v>
      </c>
      <c r="AC28" s="47"/>
      <c r="AD28" s="41">
        <f t="shared" si="13"/>
        <v>0</v>
      </c>
      <c r="AE28" s="74">
        <f t="shared" si="14"/>
        <v>64</v>
      </c>
      <c r="AF28" s="45" t="s">
        <v>97</v>
      </c>
      <c r="AG28" s="41">
        <f t="shared" si="15"/>
        <v>6</v>
      </c>
      <c r="AH28" s="47"/>
      <c r="AI28" s="41">
        <f t="shared" si="16"/>
        <v>0</v>
      </c>
      <c r="AJ28" s="47"/>
      <c r="AK28" s="41">
        <f t="shared" si="17"/>
        <v>0</v>
      </c>
      <c r="AL28" s="47"/>
      <c r="AM28" s="48">
        <f t="shared" si="18"/>
        <v>0</v>
      </c>
      <c r="AN28" s="85">
        <f t="shared" si="19"/>
        <v>6</v>
      </c>
      <c r="AO28" s="45"/>
      <c r="AP28" s="41">
        <f t="shared" si="29"/>
        <v>0</v>
      </c>
      <c r="AQ28" s="47" t="s">
        <v>97</v>
      </c>
      <c r="AR28" s="46">
        <f t="shared" si="0"/>
        <v>12</v>
      </c>
      <c r="AS28" s="47"/>
      <c r="AT28" s="41">
        <f t="shared" si="21"/>
        <v>0</v>
      </c>
      <c r="AU28" s="47">
        <v>1</v>
      </c>
      <c r="AV28" s="41">
        <f t="shared" si="22"/>
        <v>3</v>
      </c>
      <c r="AW28" s="47"/>
      <c r="AX28" s="41">
        <f t="shared" si="23"/>
        <v>0</v>
      </c>
      <c r="AY28" s="47"/>
      <c r="AZ28" s="41">
        <f t="shared" si="24"/>
        <v>0</v>
      </c>
      <c r="BA28" s="47"/>
      <c r="BB28" s="41">
        <f t="shared" si="25"/>
        <v>0</v>
      </c>
      <c r="BC28" s="47"/>
      <c r="BD28" s="48">
        <f t="shared" si="1"/>
        <v>0</v>
      </c>
      <c r="BE28" s="47"/>
      <c r="BF28" s="48">
        <f t="shared" si="26"/>
        <v>0</v>
      </c>
      <c r="BG28" s="88">
        <f t="shared" si="31"/>
        <v>15</v>
      </c>
      <c r="BH28" s="87">
        <f t="shared" si="30"/>
        <v>85</v>
      </c>
      <c r="BI28" s="119"/>
    </row>
    <row r="29" spans="1:61" ht="12.75">
      <c r="A29" s="127">
        <v>22</v>
      </c>
      <c r="B29" s="31" t="s">
        <v>111</v>
      </c>
      <c r="C29" s="31" t="s">
        <v>112</v>
      </c>
      <c r="D29" s="92">
        <v>59</v>
      </c>
      <c r="E29" s="45">
        <v>6</v>
      </c>
      <c r="F29" s="41">
        <f>E29*6</f>
        <v>36</v>
      </c>
      <c r="G29" s="47"/>
      <c r="H29" s="41">
        <f>G29*6</f>
        <v>0</v>
      </c>
      <c r="I29" s="42">
        <v>14</v>
      </c>
      <c r="J29" s="70">
        <f>IF(I29&lt;=4,I29*3,12+(I29-4)*3*2/3)</f>
        <v>32</v>
      </c>
      <c r="K29" s="47"/>
      <c r="L29" s="70">
        <f>IF(K29&lt;=4,K29*3,12+(K29-4)*3*2/3)</f>
        <v>0</v>
      </c>
      <c r="M29" s="47"/>
      <c r="N29" s="41">
        <f>M29*3</f>
        <v>0</v>
      </c>
      <c r="O29" s="47"/>
      <c r="P29" s="41">
        <f>O29*0.5</f>
        <v>0</v>
      </c>
      <c r="Q29" s="47"/>
      <c r="R29" s="41">
        <f>Q29</f>
        <v>0</v>
      </c>
      <c r="S29" s="47">
        <v>5</v>
      </c>
      <c r="T29" s="41">
        <f>IF(S29&gt;5,10,S29*2)</f>
        <v>10</v>
      </c>
      <c r="U29" s="47"/>
      <c r="V29" s="41">
        <f>U29*3</f>
        <v>0</v>
      </c>
      <c r="W29" s="47">
        <v>1</v>
      </c>
      <c r="X29" s="43">
        <f>W29</f>
        <v>1</v>
      </c>
      <c r="Y29" s="47"/>
      <c r="Z29" s="41">
        <f>IF(Y29="si",1.5,0)</f>
        <v>0</v>
      </c>
      <c r="AA29" s="47"/>
      <c r="AB29" s="41">
        <f>IF(AA29="si",3,0)</f>
        <v>0</v>
      </c>
      <c r="AC29" s="47"/>
      <c r="AD29" s="41">
        <f>IF(AC29="si",10,0)</f>
        <v>0</v>
      </c>
      <c r="AE29" s="74">
        <f>F29+H29+J29+L29+N29+P29+R29+T29+V29+X29+Z29+AB29+AD29</f>
        <v>79</v>
      </c>
      <c r="AF29" s="45"/>
      <c r="AG29" s="41">
        <f>IF(AF29="si",6,0)</f>
        <v>0</v>
      </c>
      <c r="AH29" s="47"/>
      <c r="AI29" s="41">
        <f>AH29*4</f>
        <v>0</v>
      </c>
      <c r="AJ29" s="47"/>
      <c r="AK29" s="41">
        <f>AJ29*3</f>
        <v>0</v>
      </c>
      <c r="AL29" s="47"/>
      <c r="AM29" s="48">
        <f>IF(AL29="si",6,0)</f>
        <v>0</v>
      </c>
      <c r="AN29" s="85">
        <f>AG29+AI29+AK29+AM29</f>
        <v>0</v>
      </c>
      <c r="AO29" s="45"/>
      <c r="AP29" s="41">
        <f>AO29*3</f>
        <v>0</v>
      </c>
      <c r="AQ29" s="47"/>
      <c r="AR29" s="46">
        <f>IF(AQ29="si",12,0)</f>
        <v>0</v>
      </c>
      <c r="AS29" s="47"/>
      <c r="AT29" s="41">
        <f>AS29*5</f>
        <v>0</v>
      </c>
      <c r="AU29" s="47"/>
      <c r="AV29" s="41">
        <f>AU29*3</f>
        <v>0</v>
      </c>
      <c r="AW29" s="47"/>
      <c r="AX29" s="41">
        <f>AW29</f>
        <v>0</v>
      </c>
      <c r="AY29" s="47"/>
      <c r="AZ29" s="41">
        <f>AY29*5</f>
        <v>0</v>
      </c>
      <c r="BA29" s="47"/>
      <c r="BB29" s="41">
        <f>IF(BA29="si",5,0)</f>
        <v>0</v>
      </c>
      <c r="BC29" s="47"/>
      <c r="BD29" s="48">
        <f t="shared" si="1"/>
        <v>0</v>
      </c>
      <c r="BE29" s="47"/>
      <c r="BF29" s="48">
        <f>IF(BE29="si",1,0)</f>
        <v>0</v>
      </c>
      <c r="BG29" s="88">
        <f>AP29+AR29+BF29+IF(AT29+AV29+AX29+AZ29+BB29&gt;10,10,AT29+AV29+AX29+AZ29+BB29)</f>
        <v>0</v>
      </c>
      <c r="BH29" s="87">
        <f>AE29+AN29+BG29</f>
        <v>79</v>
      </c>
      <c r="BI29" s="119"/>
    </row>
    <row r="30" spans="1:61" ht="12.75">
      <c r="A30" s="127">
        <v>23</v>
      </c>
      <c r="B30" s="31" t="s">
        <v>135</v>
      </c>
      <c r="C30" s="31" t="s">
        <v>136</v>
      </c>
      <c r="D30" s="92">
        <v>72</v>
      </c>
      <c r="E30" s="45">
        <v>8</v>
      </c>
      <c r="F30" s="41">
        <f t="shared" si="2"/>
        <v>48</v>
      </c>
      <c r="G30" s="47"/>
      <c r="H30" s="41">
        <f t="shared" si="3"/>
        <v>0</v>
      </c>
      <c r="I30" s="42"/>
      <c r="J30" s="70">
        <f t="shared" si="28"/>
        <v>0</v>
      </c>
      <c r="K30" s="47"/>
      <c r="L30" s="70">
        <f t="shared" si="4"/>
        <v>0</v>
      </c>
      <c r="M30" s="47"/>
      <c r="N30" s="41">
        <f t="shared" si="5"/>
        <v>0</v>
      </c>
      <c r="O30" s="47"/>
      <c r="P30" s="41">
        <f t="shared" si="6"/>
        <v>0</v>
      </c>
      <c r="Q30" s="47"/>
      <c r="R30" s="41">
        <f t="shared" si="7"/>
        <v>0</v>
      </c>
      <c r="S30" s="47">
        <v>5</v>
      </c>
      <c r="T30" s="41">
        <f t="shared" si="8"/>
        <v>10</v>
      </c>
      <c r="U30" s="47"/>
      <c r="V30" s="41">
        <f t="shared" si="9"/>
        <v>0</v>
      </c>
      <c r="W30" s="47"/>
      <c r="X30" s="43">
        <f t="shared" si="10"/>
        <v>0</v>
      </c>
      <c r="Y30" s="47"/>
      <c r="Z30" s="41">
        <f t="shared" si="11"/>
        <v>0</v>
      </c>
      <c r="AA30" s="47"/>
      <c r="AB30" s="41">
        <f t="shared" si="12"/>
        <v>0</v>
      </c>
      <c r="AC30" s="47"/>
      <c r="AD30" s="41">
        <f t="shared" si="13"/>
        <v>0</v>
      </c>
      <c r="AE30" s="74">
        <f t="shared" si="14"/>
        <v>58</v>
      </c>
      <c r="AF30" s="45"/>
      <c r="AG30" s="41">
        <f t="shared" si="15"/>
        <v>0</v>
      </c>
      <c r="AH30" s="47"/>
      <c r="AI30" s="41">
        <f t="shared" si="16"/>
        <v>0</v>
      </c>
      <c r="AJ30" s="47"/>
      <c r="AK30" s="41">
        <f t="shared" si="17"/>
        <v>0</v>
      </c>
      <c r="AL30" s="47"/>
      <c r="AM30" s="48">
        <f t="shared" si="18"/>
        <v>0</v>
      </c>
      <c r="AN30" s="85">
        <f t="shared" si="19"/>
        <v>0</v>
      </c>
      <c r="AO30" s="45"/>
      <c r="AP30" s="41">
        <f t="shared" si="29"/>
        <v>0</v>
      </c>
      <c r="AQ30" s="47" t="s">
        <v>97</v>
      </c>
      <c r="AR30" s="46">
        <f t="shared" si="0"/>
        <v>12</v>
      </c>
      <c r="AS30" s="47"/>
      <c r="AT30" s="41">
        <f t="shared" si="21"/>
        <v>0</v>
      </c>
      <c r="AU30" s="47"/>
      <c r="AV30" s="41">
        <f t="shared" si="22"/>
        <v>0</v>
      </c>
      <c r="AW30" s="47"/>
      <c r="AX30" s="41">
        <f t="shared" si="23"/>
        <v>0</v>
      </c>
      <c r="AY30" s="47">
        <v>1</v>
      </c>
      <c r="AZ30" s="41">
        <f t="shared" si="24"/>
        <v>5</v>
      </c>
      <c r="BA30" s="47"/>
      <c r="BB30" s="41">
        <f t="shared" si="25"/>
        <v>0</v>
      </c>
      <c r="BC30" s="47"/>
      <c r="BD30" s="48">
        <f t="shared" si="1"/>
        <v>0</v>
      </c>
      <c r="BE30" s="47"/>
      <c r="BF30" s="48">
        <f t="shared" si="26"/>
        <v>0</v>
      </c>
      <c r="BG30" s="88">
        <f t="shared" si="31"/>
        <v>17</v>
      </c>
      <c r="BH30" s="87">
        <f t="shared" si="30"/>
        <v>75</v>
      </c>
      <c r="BI30" s="119"/>
    </row>
    <row r="31" spans="1:61" ht="12.75">
      <c r="A31" s="127">
        <v>24</v>
      </c>
      <c r="B31" s="31" t="s">
        <v>104</v>
      </c>
      <c r="C31" s="31" t="s">
        <v>105</v>
      </c>
      <c r="D31" s="92">
        <v>74</v>
      </c>
      <c r="E31" s="45">
        <v>5</v>
      </c>
      <c r="F31" s="41">
        <f t="shared" si="2"/>
        <v>30</v>
      </c>
      <c r="G31" s="47"/>
      <c r="H31" s="41">
        <f t="shared" si="3"/>
        <v>0</v>
      </c>
      <c r="I31" s="42">
        <v>2</v>
      </c>
      <c r="J31" s="70">
        <f t="shared" si="28"/>
        <v>6</v>
      </c>
      <c r="K31" s="47"/>
      <c r="L31" s="70">
        <f t="shared" si="4"/>
        <v>0</v>
      </c>
      <c r="M31" s="47"/>
      <c r="N31" s="41">
        <f t="shared" si="5"/>
        <v>0</v>
      </c>
      <c r="O31" s="47"/>
      <c r="P31" s="41">
        <f t="shared" si="6"/>
        <v>0</v>
      </c>
      <c r="Q31" s="47"/>
      <c r="R31" s="41">
        <f t="shared" si="7"/>
        <v>0</v>
      </c>
      <c r="S31" s="47">
        <v>4</v>
      </c>
      <c r="T31" s="41">
        <f t="shared" si="8"/>
        <v>8</v>
      </c>
      <c r="U31" s="47"/>
      <c r="V31" s="41">
        <f t="shared" si="9"/>
        <v>0</v>
      </c>
      <c r="W31" s="47">
        <v>1</v>
      </c>
      <c r="X31" s="43">
        <f t="shared" si="10"/>
        <v>1</v>
      </c>
      <c r="Y31" s="47"/>
      <c r="Z31" s="41">
        <f t="shared" si="11"/>
        <v>0</v>
      </c>
      <c r="AA31" s="47"/>
      <c r="AB31" s="41">
        <f t="shared" si="12"/>
        <v>0</v>
      </c>
      <c r="AC31" s="47"/>
      <c r="AD31" s="41">
        <f t="shared" si="13"/>
        <v>0</v>
      </c>
      <c r="AE31" s="74">
        <f t="shared" si="14"/>
        <v>45</v>
      </c>
      <c r="AF31" s="45"/>
      <c r="AG31" s="41">
        <f t="shared" si="15"/>
        <v>0</v>
      </c>
      <c r="AH31" s="47">
        <v>1</v>
      </c>
      <c r="AI31" s="41">
        <f t="shared" si="16"/>
        <v>4</v>
      </c>
      <c r="AJ31" s="47">
        <v>1</v>
      </c>
      <c r="AK31" s="41">
        <f t="shared" si="17"/>
        <v>3</v>
      </c>
      <c r="AL31" s="47"/>
      <c r="AM31" s="48">
        <f t="shared" si="18"/>
        <v>0</v>
      </c>
      <c r="AN31" s="85">
        <f t="shared" si="19"/>
        <v>7</v>
      </c>
      <c r="AO31" s="45"/>
      <c r="AP31" s="41">
        <f t="shared" si="29"/>
        <v>0</v>
      </c>
      <c r="AQ31" s="47" t="s">
        <v>106</v>
      </c>
      <c r="AR31" s="46">
        <v>12</v>
      </c>
      <c r="AS31" s="47">
        <v>1</v>
      </c>
      <c r="AT31" s="41">
        <f t="shared" si="21"/>
        <v>5</v>
      </c>
      <c r="AU31" s="47"/>
      <c r="AV31" s="41">
        <f t="shared" si="22"/>
        <v>0</v>
      </c>
      <c r="AW31" s="47"/>
      <c r="AX31" s="41">
        <f t="shared" si="23"/>
        <v>0</v>
      </c>
      <c r="AY31" s="47">
        <v>1</v>
      </c>
      <c r="AZ31" s="41">
        <f t="shared" si="24"/>
        <v>5</v>
      </c>
      <c r="BA31" s="47"/>
      <c r="BB31" s="41">
        <f t="shared" si="25"/>
        <v>0</v>
      </c>
      <c r="BC31" s="47"/>
      <c r="BD31" s="48">
        <f t="shared" si="1"/>
        <v>0</v>
      </c>
      <c r="BE31" s="47"/>
      <c r="BF31" s="48">
        <f t="shared" si="26"/>
        <v>0</v>
      </c>
      <c r="BG31" s="88">
        <f t="shared" si="31"/>
        <v>22</v>
      </c>
      <c r="BH31" s="87">
        <f t="shared" si="30"/>
        <v>74</v>
      </c>
      <c r="BI31" s="119"/>
    </row>
    <row r="32" spans="1:61" ht="12.75">
      <c r="A32" s="127">
        <v>25</v>
      </c>
      <c r="B32" s="31" t="s">
        <v>107</v>
      </c>
      <c r="C32" s="31" t="s">
        <v>108</v>
      </c>
      <c r="D32" s="92">
        <v>70</v>
      </c>
      <c r="E32" s="45">
        <v>5</v>
      </c>
      <c r="F32" s="41">
        <f t="shared" si="2"/>
        <v>30</v>
      </c>
      <c r="G32" s="47"/>
      <c r="H32" s="41"/>
      <c r="I32" s="42">
        <v>7</v>
      </c>
      <c r="J32" s="70">
        <f t="shared" si="28"/>
        <v>18</v>
      </c>
      <c r="K32" s="47"/>
      <c r="L32" s="70">
        <f t="shared" si="4"/>
        <v>0</v>
      </c>
      <c r="M32" s="47"/>
      <c r="N32" s="41">
        <f t="shared" si="5"/>
        <v>0</v>
      </c>
      <c r="O32" s="47"/>
      <c r="P32" s="41">
        <f t="shared" si="6"/>
        <v>0</v>
      </c>
      <c r="Q32" s="47"/>
      <c r="R32" s="41">
        <f t="shared" si="7"/>
        <v>0</v>
      </c>
      <c r="S32" s="47">
        <v>5</v>
      </c>
      <c r="T32" s="41">
        <f t="shared" si="8"/>
        <v>10</v>
      </c>
      <c r="U32" s="47"/>
      <c r="V32" s="41">
        <f t="shared" si="9"/>
        <v>0</v>
      </c>
      <c r="W32" s="47"/>
      <c r="X32" s="43">
        <f t="shared" si="10"/>
        <v>0</v>
      </c>
      <c r="Y32" s="47"/>
      <c r="Z32" s="41">
        <f t="shared" si="11"/>
        <v>0</v>
      </c>
      <c r="AA32" s="47"/>
      <c r="AB32" s="41">
        <f t="shared" si="12"/>
        <v>0</v>
      </c>
      <c r="AC32" s="47"/>
      <c r="AD32" s="41">
        <f t="shared" si="13"/>
        <v>0</v>
      </c>
      <c r="AE32" s="74">
        <f t="shared" si="14"/>
        <v>58</v>
      </c>
      <c r="AF32" s="45" t="s">
        <v>97</v>
      </c>
      <c r="AG32" s="41">
        <f t="shared" si="15"/>
        <v>6</v>
      </c>
      <c r="AH32" s="47"/>
      <c r="AI32" s="41">
        <f t="shared" si="16"/>
        <v>0</v>
      </c>
      <c r="AJ32" s="47">
        <v>2</v>
      </c>
      <c r="AK32" s="41">
        <f t="shared" si="17"/>
        <v>6</v>
      </c>
      <c r="AL32" s="47"/>
      <c r="AM32" s="48">
        <f t="shared" si="18"/>
        <v>0</v>
      </c>
      <c r="AN32" s="85">
        <f t="shared" si="19"/>
        <v>12</v>
      </c>
      <c r="AO32" s="45"/>
      <c r="AP32" s="41">
        <f t="shared" si="29"/>
        <v>0</v>
      </c>
      <c r="AQ32" s="47"/>
      <c r="AR32" s="46">
        <f>IF(AQ32="si",12,0)</f>
        <v>0</v>
      </c>
      <c r="AS32" s="47"/>
      <c r="AT32" s="41">
        <f t="shared" si="21"/>
        <v>0</v>
      </c>
      <c r="AU32" s="47"/>
      <c r="AV32" s="41">
        <f t="shared" si="22"/>
        <v>0</v>
      </c>
      <c r="AW32" s="47"/>
      <c r="AX32" s="41">
        <f t="shared" si="23"/>
        <v>0</v>
      </c>
      <c r="AY32" s="47"/>
      <c r="AZ32" s="41">
        <f t="shared" si="24"/>
        <v>0</v>
      </c>
      <c r="BA32" s="47"/>
      <c r="BB32" s="41">
        <f t="shared" si="25"/>
        <v>0</v>
      </c>
      <c r="BC32" s="47"/>
      <c r="BD32" s="48">
        <f t="shared" si="1"/>
        <v>0</v>
      </c>
      <c r="BE32" s="47"/>
      <c r="BF32" s="48">
        <f t="shared" si="26"/>
        <v>0</v>
      </c>
      <c r="BG32" s="88">
        <f t="shared" si="31"/>
        <v>0</v>
      </c>
      <c r="BH32" s="87">
        <f t="shared" si="30"/>
        <v>70</v>
      </c>
      <c r="BI32" s="119"/>
    </row>
    <row r="33" spans="1:61" ht="12.75">
      <c r="A33" s="127">
        <v>26</v>
      </c>
      <c r="B33" s="31" t="s">
        <v>137</v>
      </c>
      <c r="C33" s="31" t="s">
        <v>124</v>
      </c>
      <c r="D33" s="92">
        <v>74</v>
      </c>
      <c r="E33" s="45">
        <v>5</v>
      </c>
      <c r="F33" s="41">
        <f t="shared" si="2"/>
        <v>30</v>
      </c>
      <c r="G33" s="47"/>
      <c r="H33" s="41">
        <f>G33*6</f>
        <v>0</v>
      </c>
      <c r="I33" s="42"/>
      <c r="J33" s="70">
        <f t="shared" si="28"/>
        <v>0</v>
      </c>
      <c r="K33" s="47"/>
      <c r="L33" s="70">
        <f t="shared" si="4"/>
        <v>0</v>
      </c>
      <c r="M33" s="47"/>
      <c r="N33" s="41">
        <f t="shared" si="5"/>
        <v>0</v>
      </c>
      <c r="O33" s="47"/>
      <c r="P33" s="41">
        <f t="shared" si="6"/>
        <v>0</v>
      </c>
      <c r="Q33" s="47"/>
      <c r="R33" s="41">
        <f t="shared" si="7"/>
        <v>0</v>
      </c>
      <c r="S33" s="47">
        <v>1</v>
      </c>
      <c r="T33" s="41">
        <f t="shared" si="8"/>
        <v>2</v>
      </c>
      <c r="U33" s="47"/>
      <c r="V33" s="41">
        <f t="shared" si="9"/>
        <v>0</v>
      </c>
      <c r="W33" s="47">
        <v>3</v>
      </c>
      <c r="X33" s="43">
        <f t="shared" si="10"/>
        <v>3</v>
      </c>
      <c r="Y33" s="47"/>
      <c r="Z33" s="41">
        <f t="shared" si="11"/>
        <v>0</v>
      </c>
      <c r="AA33" s="47"/>
      <c r="AB33" s="41">
        <f t="shared" si="12"/>
        <v>0</v>
      </c>
      <c r="AC33" s="47"/>
      <c r="AD33" s="41">
        <f t="shared" si="13"/>
        <v>0</v>
      </c>
      <c r="AE33" s="74">
        <f>F33+H33+J33+L33+N33+P33+R33+T33+V33+X33+Z33+AB33+AD33</f>
        <v>35</v>
      </c>
      <c r="AF33" s="45"/>
      <c r="AG33" s="41">
        <f t="shared" si="15"/>
        <v>0</v>
      </c>
      <c r="AH33" s="47"/>
      <c r="AI33" s="41">
        <f t="shared" si="16"/>
        <v>0</v>
      </c>
      <c r="AJ33" s="47">
        <v>2</v>
      </c>
      <c r="AK33" s="41">
        <f t="shared" si="17"/>
        <v>6</v>
      </c>
      <c r="AL33" s="47"/>
      <c r="AM33" s="48">
        <f t="shared" si="18"/>
        <v>0</v>
      </c>
      <c r="AN33" s="85">
        <f>AG33+AI33+AK33+AM33</f>
        <v>6</v>
      </c>
      <c r="AO33" s="45"/>
      <c r="AP33" s="41">
        <f t="shared" si="29"/>
        <v>0</v>
      </c>
      <c r="AQ33" s="47" t="s">
        <v>97</v>
      </c>
      <c r="AR33" s="46">
        <f>IF(AQ33="si",12,0)</f>
        <v>12</v>
      </c>
      <c r="AS33" s="47"/>
      <c r="AT33" s="41">
        <f t="shared" si="21"/>
        <v>0</v>
      </c>
      <c r="AU33" s="47"/>
      <c r="AV33" s="41">
        <f t="shared" si="22"/>
        <v>0</v>
      </c>
      <c r="AW33" s="47"/>
      <c r="AX33" s="41">
        <f t="shared" si="23"/>
        <v>0</v>
      </c>
      <c r="AY33" s="47"/>
      <c r="AZ33" s="41">
        <f t="shared" si="24"/>
        <v>0</v>
      </c>
      <c r="BA33" s="47"/>
      <c r="BB33" s="41">
        <f t="shared" si="25"/>
        <v>0</v>
      </c>
      <c r="BC33" s="47" t="s">
        <v>97</v>
      </c>
      <c r="BD33" s="48">
        <f t="shared" si="1"/>
        <v>1</v>
      </c>
      <c r="BE33" s="47"/>
      <c r="BF33" s="48">
        <f t="shared" si="26"/>
        <v>0</v>
      </c>
      <c r="BG33" s="88">
        <v>13</v>
      </c>
      <c r="BH33" s="87">
        <f>AE33+AN33+BG33</f>
        <v>54</v>
      </c>
      <c r="BI33" s="119"/>
    </row>
    <row r="34" spans="1:61" ht="12.75">
      <c r="A34" s="127">
        <v>27</v>
      </c>
      <c r="B34" s="31" t="s">
        <v>169</v>
      </c>
      <c r="C34" s="31" t="s">
        <v>170</v>
      </c>
      <c r="D34" s="92">
        <v>73</v>
      </c>
      <c r="E34" s="45">
        <v>8</v>
      </c>
      <c r="F34" s="41">
        <f t="shared" si="2"/>
        <v>48</v>
      </c>
      <c r="G34" s="47"/>
      <c r="H34" s="41"/>
      <c r="I34" s="42">
        <v>1</v>
      </c>
      <c r="J34" s="70">
        <f t="shared" si="28"/>
        <v>3</v>
      </c>
      <c r="K34" s="47"/>
      <c r="L34" s="70"/>
      <c r="M34" s="47"/>
      <c r="N34" s="41"/>
      <c r="O34" s="47"/>
      <c r="P34" s="41"/>
      <c r="Q34" s="47"/>
      <c r="R34" s="41"/>
      <c r="S34" s="47"/>
      <c r="T34" s="41"/>
      <c r="U34" s="47"/>
      <c r="V34" s="41"/>
      <c r="W34" s="47"/>
      <c r="X34" s="43"/>
      <c r="Y34" s="47"/>
      <c r="Z34" s="41"/>
      <c r="AA34" s="47"/>
      <c r="AB34" s="41"/>
      <c r="AC34" s="47" t="s">
        <v>171</v>
      </c>
      <c r="AD34" s="41">
        <f t="shared" si="13"/>
        <v>10</v>
      </c>
      <c r="AE34" s="74">
        <f>F34+H34+J34+L34+N34+P34+R34+T34+V34+X34+Z34+AB34+AD34</f>
        <v>61</v>
      </c>
      <c r="AF34" s="45"/>
      <c r="AG34" s="41"/>
      <c r="AH34" s="47"/>
      <c r="AI34" s="41"/>
      <c r="AJ34" s="47"/>
      <c r="AK34" s="41"/>
      <c r="AL34" s="47"/>
      <c r="AM34" s="48"/>
      <c r="AN34" s="85">
        <f>AG34+AI34+AK34+AM34</f>
        <v>0</v>
      </c>
      <c r="AO34" s="45"/>
      <c r="AP34" s="41"/>
      <c r="AQ34" s="47"/>
      <c r="AR34" s="46"/>
      <c r="AS34" s="47"/>
      <c r="AT34" s="41"/>
      <c r="AU34" s="47"/>
      <c r="AV34" s="41"/>
      <c r="AW34" s="47"/>
      <c r="AX34" s="41"/>
      <c r="AY34" s="47"/>
      <c r="AZ34" s="41"/>
      <c r="BA34" s="47"/>
      <c r="BB34" s="41"/>
      <c r="BC34" s="47"/>
      <c r="BD34" s="48"/>
      <c r="BE34" s="47"/>
      <c r="BF34" s="48"/>
      <c r="BG34" s="88">
        <f t="shared" si="31"/>
        <v>0</v>
      </c>
      <c r="BH34" s="87">
        <f>AE34+AN34+BG34</f>
        <v>61</v>
      </c>
      <c r="BI34" s="119"/>
    </row>
    <row r="35" spans="1:61" ht="12.75">
      <c r="A35" s="127"/>
      <c r="B35" s="31"/>
      <c r="C35" s="31"/>
      <c r="D35" s="92"/>
      <c r="E35" s="45"/>
      <c r="F35" s="41"/>
      <c r="G35" s="47"/>
      <c r="H35" s="41"/>
      <c r="I35" s="42"/>
      <c r="J35" s="70"/>
      <c r="K35" s="47"/>
      <c r="L35" s="70"/>
      <c r="M35" s="47"/>
      <c r="N35" s="41"/>
      <c r="O35" s="47"/>
      <c r="P35" s="41"/>
      <c r="Q35" s="47"/>
      <c r="R35" s="41"/>
      <c r="S35" s="47"/>
      <c r="T35" s="41"/>
      <c r="U35" s="47"/>
      <c r="V35" s="41"/>
      <c r="W35" s="47"/>
      <c r="X35" s="43"/>
      <c r="Y35" s="47"/>
      <c r="Z35" s="41"/>
      <c r="AA35" s="47"/>
      <c r="AB35" s="41"/>
      <c r="AC35" s="47"/>
      <c r="AD35" s="41"/>
      <c r="AE35" s="74"/>
      <c r="AF35" s="45"/>
      <c r="AG35" s="41"/>
      <c r="AH35" s="47"/>
      <c r="AI35" s="41"/>
      <c r="AJ35" s="47"/>
      <c r="AK35" s="41"/>
      <c r="AL35" s="47"/>
      <c r="AM35" s="48"/>
      <c r="AN35" s="85"/>
      <c r="AO35" s="45"/>
      <c r="AP35" s="41"/>
      <c r="AQ35" s="47"/>
      <c r="AR35" s="46"/>
      <c r="AS35" s="47"/>
      <c r="AT35" s="41"/>
      <c r="AU35" s="47"/>
      <c r="AV35" s="41"/>
      <c r="AW35" s="47"/>
      <c r="AX35" s="41"/>
      <c r="AY35" s="47"/>
      <c r="AZ35" s="41"/>
      <c r="BA35" s="47"/>
      <c r="BB35" s="41"/>
      <c r="BC35" s="47"/>
      <c r="BD35" s="48"/>
      <c r="BE35" s="47"/>
      <c r="BF35" s="48"/>
      <c r="BG35" s="88"/>
      <c r="BH35" s="87"/>
      <c r="BI35" s="119"/>
    </row>
    <row r="36" spans="1:61" ht="12.75">
      <c r="A36" s="30"/>
      <c r="B36" s="126" t="s">
        <v>160</v>
      </c>
      <c r="C36" s="31"/>
      <c r="D36" s="92"/>
      <c r="E36" s="45"/>
      <c r="F36" s="41">
        <f>E36*6</f>
        <v>0</v>
      </c>
      <c r="G36" s="47"/>
      <c r="H36" s="41">
        <f aca="true" t="shared" si="32" ref="H36:H42">G36*6</f>
        <v>0</v>
      </c>
      <c r="I36" s="42"/>
      <c r="J36" s="70">
        <f>IF(I36&lt;=4,I36*3,12+(I36-4)*3*2/3)</f>
        <v>0</v>
      </c>
      <c r="K36" s="47"/>
      <c r="L36" s="70">
        <f aca="true" t="shared" si="33" ref="L36:L42">IF(K36&lt;=4,K36*3,12+(K36-4)*3*2/3)</f>
        <v>0</v>
      </c>
      <c r="M36" s="47"/>
      <c r="N36" s="41">
        <f aca="true" t="shared" si="34" ref="N36:N42">M36*3</f>
        <v>0</v>
      </c>
      <c r="O36" s="47"/>
      <c r="P36" s="41">
        <f aca="true" t="shared" si="35" ref="P36:P42">O36*0.5</f>
        <v>0</v>
      </c>
      <c r="Q36" s="47"/>
      <c r="R36" s="41">
        <f aca="true" t="shared" si="36" ref="R36:R42">Q36</f>
        <v>0</v>
      </c>
      <c r="S36" s="47"/>
      <c r="T36" s="41">
        <f aca="true" t="shared" si="37" ref="T36:T42">IF(S36&gt;5,10,S36*2)</f>
        <v>0</v>
      </c>
      <c r="U36" s="47"/>
      <c r="V36" s="41">
        <f aca="true" t="shared" si="38" ref="V36:V42">U36*3</f>
        <v>0</v>
      </c>
      <c r="W36" s="47"/>
      <c r="X36" s="43">
        <f aca="true" t="shared" si="39" ref="X36:X42">W36</f>
        <v>0</v>
      </c>
      <c r="Y36" s="47"/>
      <c r="Z36" s="41">
        <f aca="true" t="shared" si="40" ref="Z36:Z42">IF(Y36="si",1.5,0)</f>
        <v>0</v>
      </c>
      <c r="AA36" s="47"/>
      <c r="AB36" s="41">
        <f aca="true" t="shared" si="41" ref="AB36:AB42">IF(AA36="si",3,0)</f>
        <v>0</v>
      </c>
      <c r="AC36" s="47"/>
      <c r="AD36" s="41">
        <f aca="true" t="shared" si="42" ref="AD36:AD42">IF(AC36="si",10,0)</f>
        <v>0</v>
      </c>
      <c r="AE36" s="74">
        <f>F36+H36+J36+L36+N36+P36+R36+T36+V36+X36+Z36+AB36+AD36</f>
        <v>0</v>
      </c>
      <c r="AF36" s="45"/>
      <c r="AG36" s="41">
        <f aca="true" t="shared" si="43" ref="AG36:AG42">IF(AF36="si",6,0)</f>
        <v>0</v>
      </c>
      <c r="AH36" s="47"/>
      <c r="AI36" s="41">
        <f aca="true" t="shared" si="44" ref="AI36:AI42">AH36*4</f>
        <v>0</v>
      </c>
      <c r="AJ36" s="47"/>
      <c r="AK36" s="41">
        <f aca="true" t="shared" si="45" ref="AK36:AK42">AJ36*3</f>
        <v>0</v>
      </c>
      <c r="AL36" s="47"/>
      <c r="AM36" s="48">
        <f aca="true" t="shared" si="46" ref="AM36:AM42">IF(AL36="si",6,0)</f>
        <v>0</v>
      </c>
      <c r="AN36" s="85">
        <f aca="true" t="shared" si="47" ref="AN36:AN42">AG36+AI36+AK36+AM36</f>
        <v>0</v>
      </c>
      <c r="AO36" s="45"/>
      <c r="AP36" s="41">
        <f aca="true" t="shared" si="48" ref="AP36:AP42">AO36*3</f>
        <v>0</v>
      </c>
      <c r="AQ36" s="47"/>
      <c r="AR36" s="46">
        <f aca="true" t="shared" si="49" ref="AR36:AR42">IF(AQ36="si",12,0)</f>
        <v>0</v>
      </c>
      <c r="AS36" s="47"/>
      <c r="AT36" s="41">
        <f aca="true" t="shared" si="50" ref="AT36:AT42">AS36*5</f>
        <v>0</v>
      </c>
      <c r="AU36" s="47"/>
      <c r="AV36" s="41">
        <f aca="true" t="shared" si="51" ref="AV36:AV42">AU36*3</f>
        <v>0</v>
      </c>
      <c r="AW36" s="47"/>
      <c r="AX36" s="41">
        <f aca="true" t="shared" si="52" ref="AX36:AX42">AW36</f>
        <v>0</v>
      </c>
      <c r="AY36" s="47"/>
      <c r="AZ36" s="41">
        <f aca="true" t="shared" si="53" ref="AZ36:AZ42">AY36*5</f>
        <v>0</v>
      </c>
      <c r="BA36" s="47"/>
      <c r="BB36" s="41">
        <f aca="true" t="shared" si="54" ref="BB36:BB42">IF(BA36="si",5,0)</f>
        <v>0</v>
      </c>
      <c r="BC36" s="47"/>
      <c r="BD36" s="48">
        <f aca="true" t="shared" si="55" ref="BD36:BD42">IF(BC36="si",1,0)</f>
        <v>0</v>
      </c>
      <c r="BE36" s="47"/>
      <c r="BF36" s="48">
        <f aca="true" t="shared" si="56" ref="BF36:BF42">IF(BE36="si",1,0)</f>
        <v>0</v>
      </c>
      <c r="BG36" s="88">
        <f aca="true" t="shared" si="57" ref="BG36:BG42">AP36+AR36+BF36+IF(AT36+AV36+AX36+AZ36+BB36&gt;10,10,AT36+AV36+AX36+AZ36+BB36)</f>
        <v>0</v>
      </c>
      <c r="BH36" s="87">
        <f>AE36+AN36+BG36</f>
        <v>0</v>
      </c>
      <c r="BI36" s="119"/>
    </row>
    <row r="37" spans="1:61" ht="12.75">
      <c r="A37" s="127">
        <v>1</v>
      </c>
      <c r="B37" s="31" t="s">
        <v>158</v>
      </c>
      <c r="C37" s="31" t="s">
        <v>159</v>
      </c>
      <c r="D37" s="92">
        <v>54</v>
      </c>
      <c r="E37" s="45">
        <v>32</v>
      </c>
      <c r="F37" s="41">
        <v>372</v>
      </c>
      <c r="G37" s="47"/>
      <c r="H37" s="41">
        <f t="shared" si="32"/>
        <v>0</v>
      </c>
      <c r="I37" s="42">
        <v>4</v>
      </c>
      <c r="J37" s="70">
        <v>24</v>
      </c>
      <c r="K37" s="47"/>
      <c r="L37" s="70">
        <f t="shared" si="33"/>
        <v>0</v>
      </c>
      <c r="M37" s="47"/>
      <c r="N37" s="41">
        <f t="shared" si="34"/>
        <v>0</v>
      </c>
      <c r="O37" s="47"/>
      <c r="P37" s="41">
        <f t="shared" si="35"/>
        <v>0</v>
      </c>
      <c r="Q37" s="47"/>
      <c r="R37" s="41">
        <f t="shared" si="36"/>
        <v>0</v>
      </c>
      <c r="S37" s="47">
        <v>5</v>
      </c>
      <c r="T37" s="41">
        <f t="shared" si="37"/>
        <v>10</v>
      </c>
      <c r="U37" s="47">
        <v>3</v>
      </c>
      <c r="V37" s="41">
        <f t="shared" si="38"/>
        <v>9</v>
      </c>
      <c r="W37" s="47">
        <v>27</v>
      </c>
      <c r="X37" s="43">
        <f t="shared" si="39"/>
        <v>27</v>
      </c>
      <c r="Y37" s="47"/>
      <c r="Z37" s="41">
        <f t="shared" si="40"/>
        <v>0</v>
      </c>
      <c r="AA37" s="47"/>
      <c r="AB37" s="41">
        <f t="shared" si="41"/>
        <v>0</v>
      </c>
      <c r="AC37" s="47" t="s">
        <v>97</v>
      </c>
      <c r="AD37" s="41">
        <f t="shared" si="42"/>
        <v>10</v>
      </c>
      <c r="AE37" s="74">
        <f>F37+H37+J37+L37+N37+P37+R37+T37+V37+X37+Z37+AB37+AD37</f>
        <v>452</v>
      </c>
      <c r="AF37" s="45" t="s">
        <v>97</v>
      </c>
      <c r="AG37" s="41">
        <f t="shared" si="43"/>
        <v>6</v>
      </c>
      <c r="AH37" s="47"/>
      <c r="AI37" s="41">
        <f t="shared" si="44"/>
        <v>0</v>
      </c>
      <c r="AJ37" s="47">
        <v>1</v>
      </c>
      <c r="AK37" s="41">
        <f t="shared" si="45"/>
        <v>3</v>
      </c>
      <c r="AL37" s="47"/>
      <c r="AM37" s="48">
        <f t="shared" si="46"/>
        <v>0</v>
      </c>
      <c r="AN37" s="85">
        <f t="shared" si="47"/>
        <v>9</v>
      </c>
      <c r="AO37" s="45"/>
      <c r="AP37" s="41">
        <f t="shared" si="48"/>
        <v>0</v>
      </c>
      <c r="AQ37" s="47" t="s">
        <v>97</v>
      </c>
      <c r="AR37" s="46">
        <f t="shared" si="49"/>
        <v>12</v>
      </c>
      <c r="AS37" s="47"/>
      <c r="AT37" s="41">
        <f t="shared" si="50"/>
        <v>0</v>
      </c>
      <c r="AU37" s="47"/>
      <c r="AV37" s="41">
        <f t="shared" si="51"/>
        <v>0</v>
      </c>
      <c r="AW37" s="47"/>
      <c r="AX37" s="41">
        <f t="shared" si="52"/>
        <v>0</v>
      </c>
      <c r="AY37" s="47"/>
      <c r="AZ37" s="41">
        <f t="shared" si="53"/>
        <v>0</v>
      </c>
      <c r="BA37" s="47"/>
      <c r="BB37" s="41">
        <f t="shared" si="54"/>
        <v>0</v>
      </c>
      <c r="BC37" s="47"/>
      <c r="BD37" s="48">
        <f t="shared" si="55"/>
        <v>0</v>
      </c>
      <c r="BE37" s="47"/>
      <c r="BF37" s="48">
        <f t="shared" si="56"/>
        <v>0</v>
      </c>
      <c r="BG37" s="88">
        <f t="shared" si="57"/>
        <v>12</v>
      </c>
      <c r="BH37" s="87">
        <f aca="true" t="shared" si="58" ref="BH37:BH42">AE37+AN37+BG37</f>
        <v>473</v>
      </c>
      <c r="BI37" s="119"/>
    </row>
    <row r="38" spans="1:61" ht="12.75">
      <c r="A38" s="127">
        <v>2</v>
      </c>
      <c r="B38" s="31" t="s">
        <v>154</v>
      </c>
      <c r="C38" s="31" t="s">
        <v>155</v>
      </c>
      <c r="D38" s="92">
        <v>65</v>
      </c>
      <c r="E38" s="45">
        <v>8</v>
      </c>
      <c r="F38" s="41">
        <v>96</v>
      </c>
      <c r="G38" s="47"/>
      <c r="H38" s="41">
        <f>G38*6</f>
        <v>0</v>
      </c>
      <c r="I38" s="42">
        <v>10</v>
      </c>
      <c r="J38" s="70">
        <v>48</v>
      </c>
      <c r="K38" s="47"/>
      <c r="L38" s="70">
        <f t="shared" si="33"/>
        <v>0</v>
      </c>
      <c r="M38" s="47"/>
      <c r="N38" s="41">
        <f t="shared" si="34"/>
        <v>0</v>
      </c>
      <c r="O38" s="47"/>
      <c r="P38" s="41">
        <f t="shared" si="35"/>
        <v>0</v>
      </c>
      <c r="Q38" s="47"/>
      <c r="R38" s="41">
        <f t="shared" si="36"/>
        <v>0</v>
      </c>
      <c r="S38" s="47">
        <v>5</v>
      </c>
      <c r="T38" s="41">
        <f t="shared" si="37"/>
        <v>10</v>
      </c>
      <c r="U38" s="47">
        <v>3</v>
      </c>
      <c r="V38" s="41">
        <f t="shared" si="38"/>
        <v>9</v>
      </c>
      <c r="W38" s="47">
        <v>1</v>
      </c>
      <c r="X38" s="43">
        <f t="shared" si="39"/>
        <v>1</v>
      </c>
      <c r="Y38" s="47"/>
      <c r="Z38" s="41">
        <f t="shared" si="40"/>
        <v>0</v>
      </c>
      <c r="AA38" s="47"/>
      <c r="AB38" s="41">
        <f t="shared" si="41"/>
        <v>0</v>
      </c>
      <c r="AC38" s="47" t="s">
        <v>97</v>
      </c>
      <c r="AD38" s="41">
        <f t="shared" si="42"/>
        <v>10</v>
      </c>
      <c r="AE38" s="74">
        <f>F38+H38+J38+L38+N38+P38+R38+T38+V38+X38+Z38+AB38+AD38</f>
        <v>174</v>
      </c>
      <c r="AF38" s="45" t="s">
        <v>97</v>
      </c>
      <c r="AG38" s="41">
        <f t="shared" si="43"/>
        <v>6</v>
      </c>
      <c r="AH38" s="47"/>
      <c r="AI38" s="41">
        <f t="shared" si="44"/>
        <v>0</v>
      </c>
      <c r="AJ38" s="47"/>
      <c r="AK38" s="41">
        <f t="shared" si="45"/>
        <v>0</v>
      </c>
      <c r="AL38" s="47"/>
      <c r="AM38" s="48">
        <f t="shared" si="46"/>
        <v>0</v>
      </c>
      <c r="AN38" s="85">
        <f t="shared" si="47"/>
        <v>6</v>
      </c>
      <c r="AO38" s="45"/>
      <c r="AP38" s="41">
        <f>AO38*3</f>
        <v>0</v>
      </c>
      <c r="AQ38" s="47"/>
      <c r="AR38" s="46">
        <f>IF(AQ38="si",12,0)</f>
        <v>0</v>
      </c>
      <c r="AS38" s="47"/>
      <c r="AT38" s="41">
        <f t="shared" si="50"/>
        <v>0</v>
      </c>
      <c r="AU38" s="47">
        <v>1</v>
      </c>
      <c r="AV38" s="41">
        <f t="shared" si="51"/>
        <v>3</v>
      </c>
      <c r="AW38" s="47"/>
      <c r="AX38" s="41">
        <f t="shared" si="52"/>
        <v>0</v>
      </c>
      <c r="AY38" s="47"/>
      <c r="AZ38" s="41">
        <f t="shared" si="53"/>
        <v>0</v>
      </c>
      <c r="BA38" s="47"/>
      <c r="BB38" s="41">
        <f t="shared" si="54"/>
        <v>0</v>
      </c>
      <c r="BC38" s="47"/>
      <c r="BD38" s="48">
        <f t="shared" si="55"/>
        <v>0</v>
      </c>
      <c r="BE38" s="47"/>
      <c r="BF38" s="48">
        <f t="shared" si="56"/>
        <v>0</v>
      </c>
      <c r="BG38" s="88">
        <f>AP38+AR38+BF38+IF(AT38+AV38+AX38+AZ38+BB38&gt;10,10,AT38+AV38+AX38+AZ38+BB38)</f>
        <v>3</v>
      </c>
      <c r="BH38" s="87">
        <f t="shared" si="58"/>
        <v>183</v>
      </c>
      <c r="BI38" s="119"/>
    </row>
    <row r="39" spans="1:61" ht="12.75">
      <c r="A39" s="127">
        <v>3</v>
      </c>
      <c r="B39" s="31" t="s">
        <v>156</v>
      </c>
      <c r="C39" s="31" t="s">
        <v>157</v>
      </c>
      <c r="D39" s="92">
        <v>64</v>
      </c>
      <c r="E39" s="45">
        <v>6</v>
      </c>
      <c r="F39" s="41">
        <v>72</v>
      </c>
      <c r="G39" s="47"/>
      <c r="H39" s="41">
        <f>G39*6</f>
        <v>0</v>
      </c>
      <c r="I39" s="42">
        <v>8</v>
      </c>
      <c r="J39" s="70">
        <v>34</v>
      </c>
      <c r="K39" s="47"/>
      <c r="L39" s="70">
        <f t="shared" si="33"/>
        <v>0</v>
      </c>
      <c r="M39" s="47"/>
      <c r="N39" s="41">
        <f t="shared" si="34"/>
        <v>0</v>
      </c>
      <c r="O39" s="47"/>
      <c r="P39" s="41">
        <f t="shared" si="35"/>
        <v>0</v>
      </c>
      <c r="Q39" s="47"/>
      <c r="R39" s="41">
        <f t="shared" si="36"/>
        <v>0</v>
      </c>
      <c r="S39" s="47">
        <v>5</v>
      </c>
      <c r="T39" s="41">
        <f t="shared" si="37"/>
        <v>10</v>
      </c>
      <c r="U39" s="47">
        <v>1</v>
      </c>
      <c r="V39" s="41">
        <f t="shared" si="38"/>
        <v>3</v>
      </c>
      <c r="W39" s="47"/>
      <c r="X39" s="43">
        <f t="shared" si="39"/>
        <v>0</v>
      </c>
      <c r="Y39" s="47"/>
      <c r="Z39" s="41">
        <f t="shared" si="40"/>
        <v>0</v>
      </c>
      <c r="AA39" s="47"/>
      <c r="AB39" s="41">
        <f t="shared" si="41"/>
        <v>0</v>
      </c>
      <c r="AC39" s="47"/>
      <c r="AD39" s="41">
        <f t="shared" si="42"/>
        <v>0</v>
      </c>
      <c r="AE39" s="74">
        <v>120</v>
      </c>
      <c r="AF39" s="45" t="s">
        <v>97</v>
      </c>
      <c r="AG39" s="41">
        <f t="shared" si="43"/>
        <v>6</v>
      </c>
      <c r="AH39" s="47"/>
      <c r="AI39" s="41">
        <f t="shared" si="44"/>
        <v>0</v>
      </c>
      <c r="AJ39" s="47">
        <v>1</v>
      </c>
      <c r="AK39" s="41">
        <f t="shared" si="45"/>
        <v>3</v>
      </c>
      <c r="AL39" s="47"/>
      <c r="AM39" s="48">
        <f t="shared" si="46"/>
        <v>0</v>
      </c>
      <c r="AN39" s="85">
        <f t="shared" si="47"/>
        <v>9</v>
      </c>
      <c r="AO39" s="45"/>
      <c r="AP39" s="41">
        <f>AO39*3</f>
        <v>0</v>
      </c>
      <c r="AQ39" s="47"/>
      <c r="AR39" s="46">
        <f>IF(AQ39="si",12,0)</f>
        <v>0</v>
      </c>
      <c r="AS39" s="47"/>
      <c r="AT39" s="41">
        <f t="shared" si="50"/>
        <v>0</v>
      </c>
      <c r="AU39" s="47"/>
      <c r="AV39" s="41">
        <f t="shared" si="51"/>
        <v>0</v>
      </c>
      <c r="AW39" s="47"/>
      <c r="AX39" s="41">
        <f t="shared" si="52"/>
        <v>0</v>
      </c>
      <c r="AY39" s="47"/>
      <c r="AZ39" s="41">
        <f t="shared" si="53"/>
        <v>0</v>
      </c>
      <c r="BA39" s="47"/>
      <c r="BB39" s="41">
        <f t="shared" si="54"/>
        <v>0</v>
      </c>
      <c r="BC39" s="47" t="s">
        <v>97</v>
      </c>
      <c r="BD39" s="48">
        <f t="shared" si="55"/>
        <v>1</v>
      </c>
      <c r="BE39" s="47"/>
      <c r="BF39" s="48">
        <f t="shared" si="56"/>
        <v>0</v>
      </c>
      <c r="BG39" s="88">
        <f>AP39+AR39+BF39+IF(AT39+AV39+AX39+AZ39+BB39&gt;10,10,AT39+AV39+AX39+AZ39+BB39)</f>
        <v>0</v>
      </c>
      <c r="BH39" s="87">
        <v>130</v>
      </c>
      <c r="BI39" s="119"/>
    </row>
    <row r="40" spans="1:61" ht="12.75">
      <c r="A40" s="30">
        <v>4</v>
      </c>
      <c r="B40" s="31" t="s">
        <v>165</v>
      </c>
      <c r="C40" s="31" t="s">
        <v>166</v>
      </c>
      <c r="D40" s="92">
        <v>74</v>
      </c>
      <c r="E40" s="45">
        <v>6</v>
      </c>
      <c r="F40" s="41">
        <v>72</v>
      </c>
      <c r="G40" s="47"/>
      <c r="H40" s="41">
        <f t="shared" si="32"/>
        <v>0</v>
      </c>
      <c r="I40" s="42">
        <v>7</v>
      </c>
      <c r="J40" s="70">
        <f>IF(I40&lt;=4,I40*3,12+(I40-4)*3*2/3)</f>
        <v>18</v>
      </c>
      <c r="K40" s="47"/>
      <c r="L40" s="70">
        <f t="shared" si="33"/>
        <v>0</v>
      </c>
      <c r="M40" s="47"/>
      <c r="N40" s="41">
        <f t="shared" si="34"/>
        <v>0</v>
      </c>
      <c r="O40" s="47"/>
      <c r="P40" s="41">
        <f t="shared" si="35"/>
        <v>0</v>
      </c>
      <c r="Q40" s="47"/>
      <c r="R40" s="41">
        <f t="shared" si="36"/>
        <v>0</v>
      </c>
      <c r="S40" s="47"/>
      <c r="T40" s="41">
        <f t="shared" si="37"/>
        <v>0</v>
      </c>
      <c r="U40" s="47"/>
      <c r="V40" s="41">
        <f t="shared" si="38"/>
        <v>0</v>
      </c>
      <c r="W40" s="47"/>
      <c r="X40" s="43">
        <f t="shared" si="39"/>
        <v>0</v>
      </c>
      <c r="Y40" s="47"/>
      <c r="Z40" s="41">
        <f t="shared" si="40"/>
        <v>0</v>
      </c>
      <c r="AA40" s="47"/>
      <c r="AB40" s="41">
        <f t="shared" si="41"/>
        <v>0</v>
      </c>
      <c r="AC40" s="47"/>
      <c r="AD40" s="41">
        <f t="shared" si="42"/>
        <v>0</v>
      </c>
      <c r="AE40" s="74">
        <f>F40+H40+J40+L40+N40+P40+R40+T40+V40+X40+Z40+AB40+AD40</f>
        <v>90</v>
      </c>
      <c r="AF40" s="45"/>
      <c r="AG40" s="41">
        <f t="shared" si="43"/>
        <v>0</v>
      </c>
      <c r="AH40" s="47"/>
      <c r="AI40" s="41">
        <f t="shared" si="44"/>
        <v>0</v>
      </c>
      <c r="AJ40" s="47"/>
      <c r="AK40" s="41">
        <f t="shared" si="45"/>
        <v>0</v>
      </c>
      <c r="AL40" s="47"/>
      <c r="AM40" s="48">
        <f t="shared" si="46"/>
        <v>0</v>
      </c>
      <c r="AN40" s="85">
        <f t="shared" si="47"/>
        <v>0</v>
      </c>
      <c r="AO40" s="45"/>
      <c r="AP40" s="41">
        <f t="shared" si="48"/>
        <v>0</v>
      </c>
      <c r="AQ40" s="47" t="s">
        <v>97</v>
      </c>
      <c r="AR40" s="46">
        <v>12</v>
      </c>
      <c r="AS40" s="47">
        <v>1</v>
      </c>
      <c r="AT40" s="41">
        <f t="shared" si="50"/>
        <v>5</v>
      </c>
      <c r="AU40" s="47"/>
      <c r="AV40" s="41">
        <f t="shared" si="51"/>
        <v>0</v>
      </c>
      <c r="AW40" s="47"/>
      <c r="AX40" s="41">
        <f t="shared" si="52"/>
        <v>0</v>
      </c>
      <c r="AY40" s="47"/>
      <c r="AZ40" s="41">
        <f t="shared" si="53"/>
        <v>0</v>
      </c>
      <c r="BA40" s="47"/>
      <c r="BB40" s="41">
        <f t="shared" si="54"/>
        <v>0</v>
      </c>
      <c r="BC40" s="47"/>
      <c r="BD40" s="48">
        <f t="shared" si="55"/>
        <v>0</v>
      </c>
      <c r="BE40" s="47"/>
      <c r="BF40" s="48">
        <f t="shared" si="56"/>
        <v>0</v>
      </c>
      <c r="BG40" s="88">
        <f t="shared" si="57"/>
        <v>17</v>
      </c>
      <c r="BH40" s="87">
        <f t="shared" si="58"/>
        <v>107</v>
      </c>
      <c r="BI40" s="119"/>
    </row>
    <row r="41" spans="1:60" ht="18.75" customHeight="1">
      <c r="A41" s="30">
        <v>5</v>
      </c>
      <c r="B41" s="31" t="s">
        <v>167</v>
      </c>
      <c r="C41" s="31" t="s">
        <v>168</v>
      </c>
      <c r="D41" s="92"/>
      <c r="E41" s="45"/>
      <c r="F41" s="41">
        <f>E41*6</f>
        <v>0</v>
      </c>
      <c r="G41" s="47"/>
      <c r="H41" s="41">
        <f t="shared" si="32"/>
        <v>0</v>
      </c>
      <c r="I41" s="42"/>
      <c r="J41" s="70">
        <f>IF(I41&lt;=4,I41*3,12+(I41-4)*3*2/3)</f>
        <v>0</v>
      </c>
      <c r="K41" s="47"/>
      <c r="L41" s="70">
        <f t="shared" si="33"/>
        <v>0</v>
      </c>
      <c r="M41" s="47"/>
      <c r="N41" s="41">
        <f t="shared" si="34"/>
        <v>0</v>
      </c>
      <c r="O41" s="47"/>
      <c r="P41" s="41">
        <f t="shared" si="35"/>
        <v>0</v>
      </c>
      <c r="Q41" s="47"/>
      <c r="R41" s="41">
        <f t="shared" si="36"/>
        <v>0</v>
      </c>
      <c r="S41" s="47"/>
      <c r="T41" s="41">
        <f t="shared" si="37"/>
        <v>0</v>
      </c>
      <c r="U41" s="47"/>
      <c r="V41" s="41">
        <f t="shared" si="38"/>
        <v>0</v>
      </c>
      <c r="W41" s="47"/>
      <c r="X41" s="43">
        <f t="shared" si="39"/>
        <v>0</v>
      </c>
      <c r="Y41" s="47"/>
      <c r="Z41" s="41">
        <f t="shared" si="40"/>
        <v>0</v>
      </c>
      <c r="AA41" s="47"/>
      <c r="AB41" s="41">
        <f t="shared" si="41"/>
        <v>0</v>
      </c>
      <c r="AC41" s="47"/>
      <c r="AD41" s="41">
        <f t="shared" si="42"/>
        <v>0</v>
      </c>
      <c r="AE41" s="74">
        <f>F41+H41+J41+L41+N41+P41+R41+T41+V41+X41+Z41+AB41+AD41</f>
        <v>0</v>
      </c>
      <c r="AF41" s="45"/>
      <c r="AG41" s="41">
        <f t="shared" si="43"/>
        <v>0</v>
      </c>
      <c r="AH41" s="47"/>
      <c r="AI41" s="41">
        <f t="shared" si="44"/>
        <v>0</v>
      </c>
      <c r="AJ41" s="47"/>
      <c r="AK41" s="41">
        <f t="shared" si="45"/>
        <v>0</v>
      </c>
      <c r="AL41" s="47"/>
      <c r="AM41" s="48">
        <f t="shared" si="46"/>
        <v>0</v>
      </c>
      <c r="AN41" s="85">
        <f t="shared" si="47"/>
        <v>0</v>
      </c>
      <c r="AO41" s="45"/>
      <c r="AP41" s="41">
        <f t="shared" si="48"/>
        <v>0</v>
      </c>
      <c r="AQ41" s="47"/>
      <c r="AR41" s="46">
        <f t="shared" si="49"/>
        <v>0</v>
      </c>
      <c r="AS41" s="47"/>
      <c r="AT41" s="41">
        <f t="shared" si="50"/>
        <v>0</v>
      </c>
      <c r="AU41" s="47"/>
      <c r="AV41" s="41">
        <f t="shared" si="51"/>
        <v>0</v>
      </c>
      <c r="AW41" s="47"/>
      <c r="AX41" s="41">
        <f t="shared" si="52"/>
        <v>0</v>
      </c>
      <c r="AY41" s="47"/>
      <c r="AZ41" s="41">
        <f t="shared" si="53"/>
        <v>0</v>
      </c>
      <c r="BA41" s="47"/>
      <c r="BB41" s="41">
        <f t="shared" si="54"/>
        <v>0</v>
      </c>
      <c r="BC41" s="47"/>
      <c r="BD41" s="48">
        <f t="shared" si="55"/>
        <v>0</v>
      </c>
      <c r="BE41" s="47"/>
      <c r="BF41" s="48">
        <f t="shared" si="56"/>
        <v>0</v>
      </c>
      <c r="BG41" s="88">
        <f t="shared" si="57"/>
        <v>0</v>
      </c>
      <c r="BH41" s="87">
        <f t="shared" si="58"/>
        <v>0</v>
      </c>
    </row>
    <row r="42" spans="1:60" ht="4.5" customHeight="1" hidden="1">
      <c r="A42" s="30"/>
      <c r="B42" s="31"/>
      <c r="C42" s="31"/>
      <c r="D42" s="92"/>
      <c r="E42" s="45"/>
      <c r="F42" s="41">
        <f>E42*6</f>
        <v>0</v>
      </c>
      <c r="G42" s="47"/>
      <c r="H42" s="41">
        <f t="shared" si="32"/>
        <v>0</v>
      </c>
      <c r="I42" s="42"/>
      <c r="J42" s="70">
        <f>IF(I42&lt;=4,I42*3,12+(I42-4)*3*2/3)</f>
        <v>0</v>
      </c>
      <c r="K42" s="47"/>
      <c r="L42" s="70">
        <f t="shared" si="33"/>
        <v>0</v>
      </c>
      <c r="M42" s="47"/>
      <c r="N42" s="41">
        <f t="shared" si="34"/>
        <v>0</v>
      </c>
      <c r="O42" s="47"/>
      <c r="P42" s="41">
        <f t="shared" si="35"/>
        <v>0</v>
      </c>
      <c r="Q42" s="47"/>
      <c r="R42" s="41">
        <f t="shared" si="36"/>
        <v>0</v>
      </c>
      <c r="S42" s="47"/>
      <c r="T42" s="41">
        <f t="shared" si="37"/>
        <v>0</v>
      </c>
      <c r="U42" s="47"/>
      <c r="V42" s="41">
        <f t="shared" si="38"/>
        <v>0</v>
      </c>
      <c r="W42" s="47"/>
      <c r="X42" s="43">
        <f t="shared" si="39"/>
        <v>0</v>
      </c>
      <c r="Y42" s="47"/>
      <c r="Z42" s="41">
        <f t="shared" si="40"/>
        <v>0</v>
      </c>
      <c r="AA42" s="47"/>
      <c r="AB42" s="41">
        <f t="shared" si="41"/>
        <v>0</v>
      </c>
      <c r="AC42" s="47"/>
      <c r="AD42" s="41">
        <f t="shared" si="42"/>
        <v>0</v>
      </c>
      <c r="AE42" s="74">
        <f>F42+H42+J42+L42+N42+P42+R42+T42+V42+X42+Z42+AB42+AD42</f>
        <v>0</v>
      </c>
      <c r="AF42" s="45"/>
      <c r="AG42" s="41">
        <f t="shared" si="43"/>
        <v>0</v>
      </c>
      <c r="AH42" s="47"/>
      <c r="AI42" s="41">
        <f t="shared" si="44"/>
        <v>0</v>
      </c>
      <c r="AJ42" s="47"/>
      <c r="AK42" s="41">
        <f t="shared" si="45"/>
        <v>0</v>
      </c>
      <c r="AL42" s="47"/>
      <c r="AM42" s="48">
        <f t="shared" si="46"/>
        <v>0</v>
      </c>
      <c r="AN42" s="85">
        <f t="shared" si="47"/>
        <v>0</v>
      </c>
      <c r="AO42" s="45"/>
      <c r="AP42" s="41">
        <f t="shared" si="48"/>
        <v>0</v>
      </c>
      <c r="AQ42" s="47"/>
      <c r="AR42" s="46">
        <f t="shared" si="49"/>
        <v>0</v>
      </c>
      <c r="AS42" s="47"/>
      <c r="AT42" s="41">
        <f t="shared" si="50"/>
        <v>0</v>
      </c>
      <c r="AU42" s="47"/>
      <c r="AV42" s="41">
        <f t="shared" si="51"/>
        <v>0</v>
      </c>
      <c r="AW42" s="47"/>
      <c r="AX42" s="41">
        <f t="shared" si="52"/>
        <v>0</v>
      </c>
      <c r="AY42" s="47"/>
      <c r="AZ42" s="41">
        <f t="shared" si="53"/>
        <v>0</v>
      </c>
      <c r="BA42" s="47"/>
      <c r="BB42" s="41">
        <f t="shared" si="54"/>
        <v>0</v>
      </c>
      <c r="BC42" s="47"/>
      <c r="BD42" s="48">
        <f t="shared" si="55"/>
        <v>0</v>
      </c>
      <c r="BE42" s="47"/>
      <c r="BF42" s="48">
        <f t="shared" si="56"/>
        <v>0</v>
      </c>
      <c r="BG42" s="88">
        <f t="shared" si="57"/>
        <v>0</v>
      </c>
      <c r="BH42" s="87">
        <f t="shared" si="58"/>
        <v>0</v>
      </c>
    </row>
    <row r="43" spans="1:56" ht="10.5" customHeight="1">
      <c r="A43" s="33" t="s">
        <v>99</v>
      </c>
      <c r="B43" s="32"/>
      <c r="C43" s="32"/>
      <c r="D43" s="33"/>
      <c r="E43" s="33"/>
      <c r="F43" s="34"/>
      <c r="G43" s="33"/>
      <c r="H43" s="34"/>
      <c r="I43" s="34"/>
      <c r="J43" s="34"/>
      <c r="K43" s="33"/>
      <c r="L43" s="34"/>
      <c r="M43" s="34"/>
      <c r="N43" s="34"/>
      <c r="O43" s="33"/>
      <c r="P43" s="34"/>
      <c r="Q43" s="33"/>
      <c r="R43" s="34"/>
      <c r="S43" s="33"/>
      <c r="T43" s="34"/>
      <c r="U43" s="33"/>
      <c r="V43" s="34"/>
      <c r="W43" s="34"/>
      <c r="X43" s="34"/>
      <c r="Y43" s="33"/>
      <c r="Z43" s="34"/>
      <c r="AA43" s="33"/>
      <c r="AB43" s="34"/>
      <c r="AC43" s="34"/>
      <c r="AD43" s="34"/>
      <c r="AE43" s="34"/>
      <c r="AF43" s="33"/>
      <c r="AG43" s="34"/>
      <c r="AH43" s="33"/>
      <c r="AI43" s="34"/>
      <c r="AJ43" s="33"/>
      <c r="AK43" s="34"/>
      <c r="AL43" s="33"/>
      <c r="AM43" s="34"/>
      <c r="AN43" s="34"/>
      <c r="AO43" s="35"/>
      <c r="AP43" s="34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4"/>
      <c r="BD43" s="34"/>
    </row>
    <row r="44" spans="47:56" ht="10.5" customHeight="1">
      <c r="AU44" s="33"/>
      <c r="AV44" s="34"/>
      <c r="AW44" s="33"/>
      <c r="AX44" s="34"/>
      <c r="AY44" s="33"/>
      <c r="AZ44" s="34"/>
      <c r="BA44" s="33"/>
      <c r="BB44" s="34"/>
      <c r="BC44" s="34"/>
      <c r="BD44" s="34"/>
    </row>
    <row r="45" spans="57:58" ht="10.5" customHeight="1">
      <c r="BE45" s="33"/>
      <c r="BF45" s="34"/>
    </row>
    <row r="46" ht="10.5" customHeight="1">
      <c r="H46" s="128"/>
    </row>
    <row r="47" spans="1:60" s="132" customFormat="1" ht="12.75">
      <c r="A47" s="33"/>
      <c r="B47" s="33" t="s">
        <v>173</v>
      </c>
      <c r="C47" s="33"/>
      <c r="D47" s="129"/>
      <c r="E47" s="129"/>
      <c r="F47" s="37"/>
      <c r="G47" s="129"/>
      <c r="H47" s="37"/>
      <c r="I47" s="129"/>
      <c r="J47" s="130"/>
      <c r="K47" s="129"/>
      <c r="L47" s="130"/>
      <c r="M47" s="129"/>
      <c r="N47" s="37"/>
      <c r="O47" s="129"/>
      <c r="P47" s="37"/>
      <c r="Q47" s="129"/>
      <c r="R47" s="37"/>
      <c r="S47" s="129"/>
      <c r="T47" s="37"/>
      <c r="U47" s="129"/>
      <c r="V47" s="37"/>
      <c r="W47" s="129"/>
      <c r="X47" s="37"/>
      <c r="Y47" s="129"/>
      <c r="Z47" s="37"/>
      <c r="AA47" s="129"/>
      <c r="AB47" s="37"/>
      <c r="AC47" s="129"/>
      <c r="AD47" s="37"/>
      <c r="AE47" s="37"/>
      <c r="AF47" s="129"/>
      <c r="AG47" s="37"/>
      <c r="AH47" s="129"/>
      <c r="AI47" s="37"/>
      <c r="AJ47" s="129"/>
      <c r="AK47" s="37"/>
      <c r="AL47" s="129"/>
      <c r="AM47" s="37"/>
      <c r="AN47" s="37"/>
      <c r="AO47" s="129"/>
      <c r="AP47" s="37"/>
      <c r="AQ47" s="129"/>
      <c r="AR47" s="37"/>
      <c r="AS47" s="129"/>
      <c r="AT47" s="37"/>
      <c r="AU47" s="129"/>
      <c r="AV47" s="37"/>
      <c r="AW47" s="129"/>
      <c r="AX47" s="37"/>
      <c r="AY47" s="129"/>
      <c r="AZ47" s="37"/>
      <c r="BA47" s="129"/>
      <c r="BB47" s="37"/>
      <c r="BC47" s="129"/>
      <c r="BD47" s="37"/>
      <c r="BE47" s="129"/>
      <c r="BF47" s="37"/>
      <c r="BG47" s="130"/>
      <c r="BH47" s="131"/>
    </row>
    <row r="48" spans="1:60" s="132" customFormat="1" ht="12.75">
      <c r="A48" s="33"/>
      <c r="B48" s="33" t="s">
        <v>174</v>
      </c>
      <c r="C48" s="33"/>
      <c r="D48" s="129"/>
      <c r="E48" s="129"/>
      <c r="F48" s="37"/>
      <c r="G48" s="129"/>
      <c r="H48" s="37"/>
      <c r="I48" s="129"/>
      <c r="J48" s="130"/>
      <c r="K48" s="129"/>
      <c r="L48" s="130"/>
      <c r="M48" s="129"/>
      <c r="N48" s="37"/>
      <c r="O48" s="129"/>
      <c r="P48" s="37"/>
      <c r="Q48" s="129"/>
      <c r="R48" s="37"/>
      <c r="S48" s="129"/>
      <c r="T48" s="37"/>
      <c r="U48" s="129"/>
      <c r="V48" s="37"/>
      <c r="W48" s="129"/>
      <c r="X48" s="37"/>
      <c r="Y48" s="129"/>
      <c r="Z48" s="37"/>
      <c r="AA48" s="129"/>
      <c r="AB48" s="37"/>
      <c r="AC48" s="129"/>
      <c r="AD48" s="37"/>
      <c r="AE48" s="37"/>
      <c r="AF48" s="129"/>
      <c r="AG48" s="37"/>
      <c r="AH48" s="129"/>
      <c r="AI48" s="37"/>
      <c r="AJ48" s="129"/>
      <c r="AK48" s="37"/>
      <c r="AL48" s="129"/>
      <c r="AM48" s="37"/>
      <c r="AN48" s="37"/>
      <c r="AO48" s="129"/>
      <c r="AP48" s="37"/>
      <c r="AQ48" s="129"/>
      <c r="AR48" s="37"/>
      <c r="AS48" s="129"/>
      <c r="AT48" s="37"/>
      <c r="AU48" s="129"/>
      <c r="AV48" s="37"/>
      <c r="AW48" s="129"/>
      <c r="AX48" s="37"/>
      <c r="AY48" s="129"/>
      <c r="AZ48" s="37"/>
      <c r="BA48" s="129"/>
      <c r="BB48" s="37"/>
      <c r="BC48" s="129"/>
      <c r="BD48" s="37"/>
      <c r="BE48" s="129"/>
      <c r="BF48" s="37"/>
      <c r="BG48" s="130"/>
      <c r="BH48" s="131"/>
    </row>
    <row r="49" spans="1:60" s="132" customFormat="1" ht="12.75">
      <c r="A49" s="33"/>
      <c r="B49" s="33" t="s">
        <v>175</v>
      </c>
      <c r="C49" s="33"/>
      <c r="D49" s="129"/>
      <c r="E49" s="129"/>
      <c r="F49" s="37"/>
      <c r="G49" s="129"/>
      <c r="H49" s="37"/>
      <c r="I49" s="129"/>
      <c r="J49" s="130"/>
      <c r="K49" s="129"/>
      <c r="L49" s="130"/>
      <c r="M49" s="129"/>
      <c r="N49" s="37"/>
      <c r="O49" s="129"/>
      <c r="P49" s="37"/>
      <c r="Q49" s="129"/>
      <c r="R49" s="37"/>
      <c r="S49" s="129"/>
      <c r="T49" s="37"/>
      <c r="U49" s="129"/>
      <c r="V49" s="37"/>
      <c r="W49" s="129"/>
      <c r="X49" s="37"/>
      <c r="Y49" s="129"/>
      <c r="Z49" s="37"/>
      <c r="AA49" s="129"/>
      <c r="AB49" s="37"/>
      <c r="AC49" s="129"/>
      <c r="AD49" s="37"/>
      <c r="AE49" s="37"/>
      <c r="AF49" s="129"/>
      <c r="AG49" s="37"/>
      <c r="AH49" s="129"/>
      <c r="AI49" s="37"/>
      <c r="AJ49" s="129"/>
      <c r="AK49" s="37"/>
      <c r="AL49" s="129"/>
      <c r="AM49" s="37"/>
      <c r="AN49" s="37"/>
      <c r="AO49" s="129"/>
      <c r="AP49" s="37"/>
      <c r="AQ49" s="129"/>
      <c r="AR49" s="37"/>
      <c r="AS49" s="129"/>
      <c r="AT49" s="37"/>
      <c r="AU49" s="129"/>
      <c r="AV49" s="37"/>
      <c r="AW49" s="129"/>
      <c r="AX49" s="37"/>
      <c r="AY49" s="129"/>
      <c r="AZ49" s="37"/>
      <c r="BA49" s="129"/>
      <c r="BB49" s="37"/>
      <c r="BC49" s="129"/>
      <c r="BD49" s="37"/>
      <c r="BE49" s="129"/>
      <c r="BF49" s="37"/>
      <c r="BG49" s="130"/>
      <c r="BH49" s="131"/>
    </row>
    <row r="50" spans="1:60" s="132" customFormat="1" ht="12.75">
      <c r="A50" s="33"/>
      <c r="B50" s="33" t="s">
        <v>176</v>
      </c>
      <c r="C50" s="33"/>
      <c r="D50" s="129"/>
      <c r="E50" s="129"/>
      <c r="F50" s="37"/>
      <c r="G50" s="129"/>
      <c r="H50" s="37"/>
      <c r="I50" s="129"/>
      <c r="J50" s="130"/>
      <c r="K50" s="129"/>
      <c r="L50" s="130"/>
      <c r="M50" s="129"/>
      <c r="N50" s="37"/>
      <c r="O50" s="129"/>
      <c r="P50" s="37"/>
      <c r="Q50" s="129"/>
      <c r="R50" s="37"/>
      <c r="S50" s="129"/>
      <c r="T50" s="37"/>
      <c r="U50" s="129"/>
      <c r="V50" s="37"/>
      <c r="W50" s="129"/>
      <c r="X50" s="37"/>
      <c r="Y50" s="129"/>
      <c r="Z50" s="37"/>
      <c r="AA50" s="129"/>
      <c r="AB50" s="37"/>
      <c r="AC50" s="129"/>
      <c r="AD50" s="37"/>
      <c r="AE50" s="37"/>
      <c r="AF50" s="129"/>
      <c r="AG50" s="37"/>
      <c r="AH50" s="129"/>
      <c r="AI50" s="37"/>
      <c r="AJ50" s="129"/>
      <c r="AK50" s="37"/>
      <c r="AL50" s="129"/>
      <c r="AM50" s="37"/>
      <c r="AN50" s="37"/>
      <c r="AO50" s="129"/>
      <c r="AP50" s="37"/>
      <c r="AQ50" s="129"/>
      <c r="AR50" s="37"/>
      <c r="AS50" s="129"/>
      <c r="AT50" s="37"/>
      <c r="AU50" s="129"/>
      <c r="AV50" s="37"/>
      <c r="AW50" s="129"/>
      <c r="AX50" s="37"/>
      <c r="AY50" s="129"/>
      <c r="AZ50" s="37"/>
      <c r="BA50" s="129"/>
      <c r="BB50" s="37"/>
      <c r="BC50" s="129"/>
      <c r="BD50" s="37"/>
      <c r="BE50" s="129"/>
      <c r="BF50" s="37"/>
      <c r="BG50" s="130"/>
      <c r="BH50" s="131"/>
    </row>
    <row r="51" spans="1:60" s="132" customFormat="1" ht="12.75">
      <c r="A51" s="33"/>
      <c r="B51" s="33" t="s">
        <v>177</v>
      </c>
      <c r="C51" s="33"/>
      <c r="D51" s="129"/>
      <c r="E51" s="129"/>
      <c r="F51" s="37"/>
      <c r="G51" s="129"/>
      <c r="H51" s="37"/>
      <c r="I51" s="129"/>
      <c r="J51" s="130"/>
      <c r="K51" s="129"/>
      <c r="L51" s="130"/>
      <c r="M51" s="129"/>
      <c r="N51" s="37"/>
      <c r="O51" s="129"/>
      <c r="P51" s="37"/>
      <c r="Q51" s="129"/>
      <c r="R51" s="37"/>
      <c r="S51" s="129"/>
      <c r="T51" s="37"/>
      <c r="U51" s="129"/>
      <c r="V51" s="37"/>
      <c r="W51" s="129"/>
      <c r="X51" s="37"/>
      <c r="Y51" s="129"/>
      <c r="Z51" s="37"/>
      <c r="AA51" s="129"/>
      <c r="AB51" s="37"/>
      <c r="AC51" s="129"/>
      <c r="AD51" s="37"/>
      <c r="AE51" s="37"/>
      <c r="AF51" s="129"/>
      <c r="AG51" s="37"/>
      <c r="AH51" s="129"/>
      <c r="AI51" s="37"/>
      <c r="AJ51" s="129"/>
      <c r="AK51" s="37"/>
      <c r="AL51" s="129"/>
      <c r="AM51" s="37"/>
      <c r="AN51" s="37"/>
      <c r="AO51" s="129"/>
      <c r="AP51" s="37"/>
      <c r="AQ51" s="129"/>
      <c r="AR51" s="37"/>
      <c r="AS51" s="129"/>
      <c r="AT51" s="37"/>
      <c r="AU51" s="129"/>
      <c r="AV51" s="37"/>
      <c r="AW51" s="129"/>
      <c r="AX51" s="37"/>
      <c r="AY51" s="129"/>
      <c r="AZ51" s="37"/>
      <c r="BA51" s="129"/>
      <c r="BB51" s="37"/>
      <c r="BC51" s="129"/>
      <c r="BD51" s="37"/>
      <c r="BE51" s="129"/>
      <c r="BF51" s="37"/>
      <c r="BG51" s="130"/>
      <c r="BH51" s="131"/>
    </row>
    <row r="52" spans="1:60" s="132" customFormat="1" ht="12.75">
      <c r="A52" s="33"/>
      <c r="B52" s="33" t="s">
        <v>178</v>
      </c>
      <c r="C52" s="33"/>
      <c r="D52" s="129"/>
      <c r="E52" s="129"/>
      <c r="F52" s="37"/>
      <c r="G52" s="129"/>
      <c r="H52" s="37"/>
      <c r="I52" s="129"/>
      <c r="J52" s="130"/>
      <c r="K52" s="129"/>
      <c r="L52" s="130"/>
      <c r="M52" s="129"/>
      <c r="N52" s="37"/>
      <c r="O52" s="129"/>
      <c r="P52" s="37"/>
      <c r="Q52" s="129"/>
      <c r="R52" s="37"/>
      <c r="S52" s="129"/>
      <c r="T52" s="37"/>
      <c r="U52" s="129"/>
      <c r="V52" s="37"/>
      <c r="W52" s="129"/>
      <c r="X52" s="37"/>
      <c r="Y52" s="129"/>
      <c r="Z52" s="37"/>
      <c r="AA52" s="129"/>
      <c r="AB52" s="37"/>
      <c r="AC52" s="129"/>
      <c r="AD52" s="37"/>
      <c r="AE52" s="37"/>
      <c r="AF52" s="129"/>
      <c r="AG52" s="37"/>
      <c r="AH52" s="129"/>
      <c r="AI52" s="37"/>
      <c r="AJ52" s="129"/>
      <c r="AK52" s="37"/>
      <c r="AL52" s="129"/>
      <c r="AM52" s="37"/>
      <c r="AN52" s="37"/>
      <c r="AO52" s="129"/>
      <c r="AP52" s="37"/>
      <c r="AQ52" s="129"/>
      <c r="AR52" s="37"/>
      <c r="AS52" s="129"/>
      <c r="AT52" s="37"/>
      <c r="AU52" s="129"/>
      <c r="AV52" s="37"/>
      <c r="AW52" s="129"/>
      <c r="AX52" s="37"/>
      <c r="AY52" s="129"/>
      <c r="AZ52" s="37"/>
      <c r="BA52" s="129"/>
      <c r="BB52" s="37"/>
      <c r="BC52" s="129"/>
      <c r="BD52" s="37"/>
      <c r="BE52" s="129"/>
      <c r="BF52" s="37"/>
      <c r="BG52" s="130"/>
      <c r="BH52" s="131"/>
    </row>
    <row r="53" spans="1:60" s="132" customFormat="1" ht="12.75">
      <c r="A53" s="33"/>
      <c r="B53" s="33" t="s">
        <v>179</v>
      </c>
      <c r="C53" s="33"/>
      <c r="D53" s="129"/>
      <c r="E53" s="129"/>
      <c r="F53" s="37"/>
      <c r="G53" s="129"/>
      <c r="H53" s="37"/>
      <c r="I53" s="129"/>
      <c r="J53" s="130"/>
      <c r="K53" s="129"/>
      <c r="L53" s="130"/>
      <c r="M53" s="129"/>
      <c r="N53" s="37"/>
      <c r="O53" s="129"/>
      <c r="P53" s="37"/>
      <c r="Q53" s="129"/>
      <c r="R53" s="37"/>
      <c r="S53" s="129"/>
      <c r="T53" s="37"/>
      <c r="U53" s="129"/>
      <c r="V53" s="37"/>
      <c r="W53" s="129"/>
      <c r="X53" s="37"/>
      <c r="Y53" s="129"/>
      <c r="Z53" s="37"/>
      <c r="AA53" s="129"/>
      <c r="AB53" s="37"/>
      <c r="AC53" s="129"/>
      <c r="AD53" s="37"/>
      <c r="AE53" s="37"/>
      <c r="AF53" s="129"/>
      <c r="AG53" s="37"/>
      <c r="AH53" s="129"/>
      <c r="AI53" s="37"/>
      <c r="AJ53" s="129"/>
      <c r="AK53" s="37"/>
      <c r="AL53" s="129"/>
      <c r="AM53" s="37"/>
      <c r="AN53" s="37"/>
      <c r="AO53" s="129"/>
      <c r="AP53" s="37"/>
      <c r="AQ53" s="129"/>
      <c r="AR53" s="37"/>
      <c r="AS53" s="129"/>
      <c r="AT53" s="37"/>
      <c r="AU53" s="129"/>
      <c r="AV53" s="37"/>
      <c r="AW53" s="129"/>
      <c r="AX53" s="37"/>
      <c r="AY53" s="129"/>
      <c r="AZ53" s="37"/>
      <c r="BA53" s="129"/>
      <c r="BB53" s="37"/>
      <c r="BC53" s="129"/>
      <c r="BD53" s="37"/>
      <c r="BE53" s="129"/>
      <c r="BF53" s="37"/>
      <c r="BG53" s="130"/>
      <c r="BH53" s="131"/>
    </row>
    <row r="54" spans="1:60" s="132" customFormat="1" ht="12.75">
      <c r="A54" s="33"/>
      <c r="B54" s="33" t="s">
        <v>180</v>
      </c>
      <c r="C54" s="33"/>
      <c r="D54" s="129"/>
      <c r="E54" s="129"/>
      <c r="F54" s="37"/>
      <c r="G54" s="129"/>
      <c r="H54" s="37"/>
      <c r="I54" s="129"/>
      <c r="J54" s="130"/>
      <c r="K54" s="129"/>
      <c r="L54" s="130"/>
      <c r="M54" s="129"/>
      <c r="N54" s="37"/>
      <c r="O54" s="129"/>
      <c r="P54" s="37"/>
      <c r="Q54" s="129"/>
      <c r="R54" s="37"/>
      <c r="S54" s="129"/>
      <c r="T54" s="37"/>
      <c r="U54" s="129"/>
      <c r="V54" s="37"/>
      <c r="W54" s="129"/>
      <c r="X54" s="37"/>
      <c r="Y54" s="129"/>
      <c r="Z54" s="37"/>
      <c r="AA54" s="129"/>
      <c r="AB54" s="37"/>
      <c r="AC54" s="129"/>
      <c r="AD54" s="37"/>
      <c r="AE54" s="37"/>
      <c r="AF54" s="129"/>
      <c r="AG54" s="37"/>
      <c r="AH54" s="129"/>
      <c r="AI54" s="37"/>
      <c r="AJ54" s="129"/>
      <c r="AK54" s="37"/>
      <c r="AL54" s="129"/>
      <c r="AM54" s="37"/>
      <c r="AN54" s="37"/>
      <c r="AO54" s="129"/>
      <c r="AP54" s="37"/>
      <c r="AQ54" s="129"/>
      <c r="AR54" s="37"/>
      <c r="AS54" s="129"/>
      <c r="AT54" s="37"/>
      <c r="AU54" s="129"/>
      <c r="AV54" s="37"/>
      <c r="AW54" s="129"/>
      <c r="AX54" s="37"/>
      <c r="AY54" s="129"/>
      <c r="AZ54" s="37"/>
      <c r="BA54" s="129"/>
      <c r="BB54" s="37"/>
      <c r="BC54" s="129"/>
      <c r="BD54" s="37"/>
      <c r="BE54" s="129"/>
      <c r="BF54" s="37"/>
      <c r="BG54" s="130"/>
      <c r="BH54" s="131"/>
    </row>
    <row r="55" spans="1:60" s="132" customFormat="1" ht="12.75">
      <c r="A55" s="33"/>
      <c r="B55" s="33"/>
      <c r="C55" s="33" t="s">
        <v>181</v>
      </c>
      <c r="D55" s="129"/>
      <c r="E55" s="129"/>
      <c r="F55" s="37"/>
      <c r="G55" s="129"/>
      <c r="H55" s="37"/>
      <c r="I55" s="129"/>
      <c r="J55" s="130"/>
      <c r="K55" s="129"/>
      <c r="L55" s="130"/>
      <c r="M55" s="129"/>
      <c r="N55" s="37"/>
      <c r="O55" s="129"/>
      <c r="P55" s="37"/>
      <c r="Q55" s="129"/>
      <c r="R55" s="37"/>
      <c r="S55" s="129"/>
      <c r="T55" s="37"/>
      <c r="U55" s="129"/>
      <c r="V55" s="37"/>
      <c r="W55" s="129"/>
      <c r="X55" s="37"/>
      <c r="Y55" s="129"/>
      <c r="Z55" s="37"/>
      <c r="AA55" s="129"/>
      <c r="AB55" s="37"/>
      <c r="AC55" s="129"/>
      <c r="AD55" s="37"/>
      <c r="AE55" s="37"/>
      <c r="AF55" s="129"/>
      <c r="AG55" s="37"/>
      <c r="AH55" s="129"/>
      <c r="AI55" s="37"/>
      <c r="AJ55" s="129"/>
      <c r="AK55" s="37"/>
      <c r="AL55" s="129"/>
      <c r="AM55" s="37"/>
      <c r="AN55" s="37"/>
      <c r="AO55" s="129"/>
      <c r="AP55" s="37"/>
      <c r="AQ55" s="129"/>
      <c r="AR55" s="37"/>
      <c r="AS55" s="129"/>
      <c r="AT55" s="37"/>
      <c r="AU55" s="129"/>
      <c r="AV55" s="37"/>
      <c r="AW55" s="129"/>
      <c r="AX55" s="37"/>
      <c r="AY55" s="129"/>
      <c r="AZ55" s="37"/>
      <c r="BA55" s="129"/>
      <c r="BB55" s="37"/>
      <c r="BC55" s="129"/>
      <c r="BD55" s="37"/>
      <c r="BE55" s="129"/>
      <c r="BF55" s="37"/>
      <c r="BG55" s="130"/>
      <c r="BH55" s="131"/>
    </row>
    <row r="56" s="132" customFormat="1" ht="12.75">
      <c r="B56" s="132" t="s">
        <v>182</v>
      </c>
    </row>
    <row r="57" s="132" customFormat="1" ht="12.75">
      <c r="B57" s="132" t="s">
        <v>183</v>
      </c>
    </row>
    <row r="59" spans="1:5" ht="12.75">
      <c r="A59" t="s">
        <v>184</v>
      </c>
      <c r="E59" t="s">
        <v>99</v>
      </c>
    </row>
    <row r="60" spans="1:36" ht="12.75">
      <c r="A60" t="s">
        <v>187</v>
      </c>
      <c r="AJ60" t="s">
        <v>185</v>
      </c>
    </row>
    <row r="61" ht="12.75">
      <c r="AK61" t="s">
        <v>186</v>
      </c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</sheetData>
  <sheetProtection password="C7A9" sheet="1" objects="1" scenarios="1" selectLockedCells="1" selectUnlockedCells="1"/>
  <mergeCells count="1">
    <mergeCell ref="H1:Z1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scale="60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DSGA</cp:lastModifiedBy>
  <cp:lastPrinted>2014-04-18T09:49:31Z</cp:lastPrinted>
  <dcterms:created xsi:type="dcterms:W3CDTF">2002-01-22T21:59:47Z</dcterms:created>
  <dcterms:modified xsi:type="dcterms:W3CDTF">2014-04-18T10:14:03Z</dcterms:modified>
  <cp:category/>
  <cp:version/>
  <cp:contentType/>
  <cp:contentStatus/>
</cp:coreProperties>
</file>